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/>
  <mc:AlternateContent xmlns:mc="http://schemas.openxmlformats.org/markup-compatibility/2006">
    <mc:Choice Requires="x15">
      <x15ac:absPath xmlns:x15ac="http://schemas.microsoft.com/office/spreadsheetml/2010/11/ac" url="https://uniroma3-my.sharepoint.com/personal/rrispoli_os_uniroma3_it/Documents/Desktop/"/>
    </mc:Choice>
  </mc:AlternateContent>
  <xr:revisionPtr revIDLastSave="3" documentId="8_{3223E7F4-7DD0-4CDC-B613-D8ED03BF8692}" xr6:coauthVersionLast="36" xr6:coauthVersionMax="36" xr10:uidLastSave="{7BA8EC38-569B-4F87-A50D-91A151848B90}"/>
  <bookViews>
    <workbookView xWindow="0" yWindow="60" windowWidth="15360" windowHeight="6375" activeTab="1" xr2:uid="{00000000-000D-0000-FFFF-FFFF00000000}"/>
  </bookViews>
  <sheets>
    <sheet name="budget economico" sheetId="1" r:id="rId1"/>
    <sheet name="budget investimenti" sheetId="2" r:id="rId2"/>
  </sheets>
  <definedNames>
    <definedName name="_xlnm.Print_Area" localSheetId="0">'budget economico'!$A$1:$E$118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E53" i="1"/>
  <c r="E78" i="1"/>
  <c r="E13" i="2" l="1"/>
  <c r="D13" i="2"/>
  <c r="C13" i="2"/>
  <c r="D7" i="2"/>
  <c r="E7" i="2"/>
  <c r="C7" i="2"/>
  <c r="E19" i="2"/>
  <c r="D19" i="2"/>
  <c r="E58" i="1"/>
  <c r="D58" i="1"/>
  <c r="D53" i="1" l="1"/>
  <c r="H19" i="2" l="1"/>
  <c r="E108" i="1"/>
  <c r="D78" i="1"/>
  <c r="E72" i="1"/>
  <c r="E60" i="1" s="1"/>
  <c r="F23" i="2" l="1"/>
  <c r="H21" i="2"/>
  <c r="H20" i="2"/>
  <c r="H18" i="2"/>
  <c r="H17" i="2"/>
  <c r="H16" i="2"/>
  <c r="H15" i="2"/>
  <c r="H14" i="2"/>
  <c r="G13" i="2"/>
  <c r="E23" i="2"/>
  <c r="H12" i="2"/>
  <c r="H11" i="2"/>
  <c r="H10" i="2"/>
  <c r="H9" i="2"/>
  <c r="H8" i="2"/>
  <c r="H7" i="2"/>
  <c r="G7" i="2"/>
  <c r="G23" i="2"/>
  <c r="C23" i="2"/>
  <c r="D23" i="2"/>
  <c r="E104" i="1"/>
  <c r="D104" i="1"/>
  <c r="C104" i="1"/>
  <c r="E100" i="1"/>
  <c r="D100" i="1"/>
  <c r="C100" i="1"/>
  <c r="E95" i="1"/>
  <c r="D95" i="1"/>
  <c r="C95" i="1"/>
  <c r="C78" i="1"/>
  <c r="D72" i="1"/>
  <c r="D60" i="1" s="1"/>
  <c r="C72" i="1"/>
  <c r="C60" i="1" s="1"/>
  <c r="E52" i="1"/>
  <c r="E51" i="1" s="1"/>
  <c r="D52" i="1"/>
  <c r="D51" i="1" s="1"/>
  <c r="C52" i="1"/>
  <c r="C51" i="1" s="1"/>
  <c r="E30" i="1"/>
  <c r="D30" i="1"/>
  <c r="C30" i="1"/>
  <c r="E15" i="1"/>
  <c r="E14" i="1" s="1"/>
  <c r="D15" i="1"/>
  <c r="D14" i="1" s="1"/>
  <c r="C15" i="1"/>
  <c r="C14" i="1"/>
  <c r="E9" i="1"/>
  <c r="D9" i="1"/>
  <c r="C9" i="1"/>
  <c r="H13" i="2" l="1"/>
  <c r="H23" i="2" s="1"/>
  <c r="C49" i="1"/>
  <c r="C89" i="1" s="1"/>
  <c r="E49" i="1"/>
  <c r="E89" i="1" s="1"/>
  <c r="D49" i="1"/>
  <c r="D89" i="1" s="1"/>
  <c r="E7" i="1"/>
  <c r="E39" i="1" s="1"/>
  <c r="D7" i="1"/>
  <c r="D39" i="1" s="1"/>
  <c r="C7" i="1"/>
  <c r="C39" i="1" s="1"/>
  <c r="C92" i="1" l="1"/>
  <c r="C111" i="1" s="1"/>
  <c r="E92" i="1"/>
  <c r="E111" i="1" s="1"/>
  <c r="D92" i="1"/>
  <c r="D111" i="1" s="1"/>
</calcChain>
</file>

<file path=xl/sharedStrings.xml><?xml version="1.0" encoding="utf-8"?>
<sst xmlns="http://schemas.openxmlformats.org/spreadsheetml/2006/main" count="195" uniqueCount="136">
  <si>
    <t>A)</t>
  </si>
  <si>
    <t>PROVENTI OPERATIVI</t>
  </si>
  <si>
    <t>I</t>
  </si>
  <si>
    <t>PROVENTI PROPRI</t>
  </si>
  <si>
    <t>1)</t>
  </si>
  <si>
    <t>Proventi per la didattica</t>
  </si>
  <si>
    <t>2)</t>
  </si>
  <si>
    <t>Proventi da Ricerche commissionate e trasferimento tecnologico</t>
  </si>
  <si>
    <t>3)</t>
  </si>
  <si>
    <t>Proventi da Ricerche con finanziamenti competitivi</t>
  </si>
  <si>
    <t>II</t>
  </si>
  <si>
    <t>CONTRIBUTI</t>
  </si>
  <si>
    <t>Contributi MIUR e altre Amministrazioni centrali</t>
  </si>
  <si>
    <t>a)</t>
  </si>
  <si>
    <t>b)</t>
  </si>
  <si>
    <t>c)</t>
  </si>
  <si>
    <t>Altri contributi da MIUR e Amministrazioni centrali</t>
  </si>
  <si>
    <t>Contributi Regioni e Province autonome</t>
  </si>
  <si>
    <t>Contributi altre Amministrazioni locali</t>
  </si>
  <si>
    <t>4)</t>
  </si>
  <si>
    <t>5)</t>
  </si>
  <si>
    <t>Contributi da Università</t>
  </si>
  <si>
    <t>6)</t>
  </si>
  <si>
    <t>Contributi da altri (pubblici)</t>
  </si>
  <si>
    <t>7)</t>
  </si>
  <si>
    <t>Contributi da altri (privati)</t>
  </si>
  <si>
    <t>III</t>
  </si>
  <si>
    <t>PROVENTI PER ATTIVITA' ASSISTENZIALE</t>
  </si>
  <si>
    <t>IV</t>
  </si>
  <si>
    <t>PROVENTI PER GESTIONE DIRETTA INTERVENTI PER IL DIRITTO ALLO STUDIO</t>
  </si>
  <si>
    <t>V</t>
  </si>
  <si>
    <t>ALTRI PROVENTI E RICAVI DIVERSI</t>
  </si>
  <si>
    <t>Utilizzo di riserve di Patrimonio Netto derivanti da contabilità finanziaria</t>
  </si>
  <si>
    <t>VI</t>
  </si>
  <si>
    <t>VARIAZIONI RIMANENZE</t>
  </si>
  <si>
    <t>INCREMENTO DELLE IMMOBILIZZAZIONI PER LAVORI INTERNI</t>
  </si>
  <si>
    <t>TOTALE PROVENTI (A)</t>
  </si>
  <si>
    <t>BUDGET ECONOMICO</t>
  </si>
  <si>
    <t>B)</t>
  </si>
  <si>
    <t>COSTI OPERATIVI</t>
  </si>
  <si>
    <t>VIII</t>
  </si>
  <si>
    <t>COSTI DEL PERSONALE</t>
  </si>
  <si>
    <t>Costi del personale dedicato alla ricerca e alla didattica</t>
  </si>
  <si>
    <t>Docenti/ricercatori</t>
  </si>
  <si>
    <t xml:space="preserve">b) </t>
  </si>
  <si>
    <t>Collaborazioni scientifiche (collaboratori, assegnisti, ecc.)</t>
  </si>
  <si>
    <t>Docenti a contratto</t>
  </si>
  <si>
    <t>d)</t>
  </si>
  <si>
    <t>Esperti linguistici</t>
  </si>
  <si>
    <t>e)</t>
  </si>
  <si>
    <t xml:space="preserve">Altro personale dedicato alla didattica e alla ricerca </t>
  </si>
  <si>
    <t>Costi del personale dirigente e tecnico - amministrativo</t>
  </si>
  <si>
    <t>IX</t>
  </si>
  <si>
    <t>COSTI DELLA GESTIONE CORRENTE</t>
  </si>
  <si>
    <t>Costo per sostegno agli studenti</t>
  </si>
  <si>
    <t>Costi per il diritto allo studio</t>
  </si>
  <si>
    <t>Trasferimenti a partner di progetti coordinati</t>
  </si>
  <si>
    <t>Acquisto materiale di consumo per laboratori</t>
  </si>
  <si>
    <t>Variazione rimanenze di materiale di consumo per laboratori</t>
  </si>
  <si>
    <t>Acquisto di libri, periodici e materiale bibliografico</t>
  </si>
  <si>
    <t>8)</t>
  </si>
  <si>
    <t>Acquisto di servizi e collaborazioni tecnico-gestionali</t>
  </si>
  <si>
    <t>9)</t>
  </si>
  <si>
    <t>Acquisto altri materiali</t>
  </si>
  <si>
    <t>10)</t>
  </si>
  <si>
    <t>Variazioni delle rimanenze di materiali</t>
  </si>
  <si>
    <t>11)</t>
  </si>
  <si>
    <t>Costi per godimento beni di terzi</t>
  </si>
  <si>
    <t>12)</t>
  </si>
  <si>
    <t xml:space="preserve">Altri costi </t>
  </si>
  <si>
    <t>Quote associative</t>
  </si>
  <si>
    <t>Commissioni di concorso personale esterno</t>
  </si>
  <si>
    <t>Altri costi istituzionali</t>
  </si>
  <si>
    <t>Costi organi di Ateneo</t>
  </si>
  <si>
    <t>X</t>
  </si>
  <si>
    <t>AMMORTAMENTI E SVALUTAZIONI</t>
  </si>
  <si>
    <t>Ammortamenti immobilizzazioni immateriali</t>
  </si>
  <si>
    <t>Ammortamenti immobilizzazioni materiali</t>
  </si>
  <si>
    <t>Svalutazioni immobilizzazioni</t>
  </si>
  <si>
    <t>Svalutazioni dei crediti compresi nell'attivo circolante e nelle disponibilità liquide</t>
  </si>
  <si>
    <t>XI</t>
  </si>
  <si>
    <t>ACCANTONAMENTI PER RISCHI E ONERI</t>
  </si>
  <si>
    <t>XII</t>
  </si>
  <si>
    <t>ONERI DIVERSI DI GESTIONE</t>
  </si>
  <si>
    <t>TOTALE COSTI (B)</t>
  </si>
  <si>
    <t>DIFFERENZA TRA PROVENTI E COSTI OPERATIVI (A - B)</t>
  </si>
  <si>
    <t>C)</t>
  </si>
  <si>
    <t>PROVENTI E ONERI FINANZIARI</t>
  </si>
  <si>
    <t>PROVENTI FINANZIARI</t>
  </si>
  <si>
    <t>INTERESSI E ALTRI ONERI FINANZIARI</t>
  </si>
  <si>
    <t>UTILI E PERDITE SU CAMBI</t>
  </si>
  <si>
    <t>D)</t>
  </si>
  <si>
    <t>RETTIFICHE DI VALORE DI ATTIVITA' FINANZIARIE</t>
  </si>
  <si>
    <t>Rivalutazioni</t>
  </si>
  <si>
    <t>Svalutazioni</t>
  </si>
  <si>
    <t>E)</t>
  </si>
  <si>
    <t>PROVENTI E ONERI STRAORDINARI</t>
  </si>
  <si>
    <t>Proventi</t>
  </si>
  <si>
    <t>Oneri</t>
  </si>
  <si>
    <t>F)</t>
  </si>
  <si>
    <t>IMPOSTE SUL REDDITO DELL'ESERCIZIO CORRENTE, DIFFERITE, ANTICIPATE</t>
  </si>
  <si>
    <t>UTILIZZO DI RISERVE DI PATRIMONIO NETTO DERIVANTI DA CONTABILITA' ECONOMICO - PATRIMONIALE</t>
  </si>
  <si>
    <t>RISULTATO A PAREGGIO</t>
  </si>
  <si>
    <t xml:space="preserve">BUDGET DEGLI INVESTIMENTI </t>
  </si>
  <si>
    <t>I) CONTRIBUTI DA TERZI FINALIZZATI(IN CONTO CAPITALE E/O CONTO IMPIANTI)</t>
  </si>
  <si>
    <t>II) RISORSE DA INDEBITAMENTO</t>
  </si>
  <si>
    <t>III) RISORSE PROPRIE</t>
  </si>
  <si>
    <t>IMPORTO INVESTIMENTO</t>
  </si>
  <si>
    <t>importo</t>
  </si>
  <si>
    <t>IMMOBILIZZAZIONI IMMATERIALI</t>
  </si>
  <si>
    <t>Costi di impianto, di ampliamento e di sviluppo</t>
  </si>
  <si>
    <t>Diritto di brevetto e diritti di utilizzazione delle opere di ingegno</t>
  </si>
  <si>
    <t>Concessioni, licenze, marchi e diritti simili</t>
  </si>
  <si>
    <t>Immobilizzazioni in corso e acconti</t>
  </si>
  <si>
    <t>Altre immobilizzazioni immateriali</t>
  </si>
  <si>
    <t>IMMOBILIZZAZIONI MATERIALI</t>
  </si>
  <si>
    <t>Terreni e fabbricati</t>
  </si>
  <si>
    <t>Impianti e attrezzature</t>
  </si>
  <si>
    <t>Attrezzature scientifiche</t>
  </si>
  <si>
    <t>Patrimonio librario, opere d'arte, d'antiquariato e museali</t>
  </si>
  <si>
    <t>Mobili e arredi</t>
  </si>
  <si>
    <t>Altre immobilizzazioni materiali</t>
  </si>
  <si>
    <t>IMMOBILIZZAZIONI FINANZIARIE</t>
  </si>
  <si>
    <t>TOTALE IMPIEGHI</t>
  </si>
  <si>
    <t xml:space="preserve">BUDGET ECONOMICO </t>
  </si>
  <si>
    <t>Altri proventi e poste correttive</t>
  </si>
  <si>
    <t>RISULTATO ECONOMICO</t>
  </si>
  <si>
    <t>Contributi Unione Europea e dal Resto del Mondo</t>
  </si>
  <si>
    <t>Trasferimenti correnti da Stato - Fondo finanziamento ordinario (esclusi ADP)</t>
  </si>
  <si>
    <t>Trasferimenti correnti da Stato - Fondo finanziamento ordinario quota ADP</t>
  </si>
  <si>
    <t>Costi per l'attività editoriale</t>
  </si>
  <si>
    <t>PREVISIONE 2021</t>
  </si>
  <si>
    <t xml:space="preserve">   Università degli Studi Roma Tre</t>
  </si>
  <si>
    <t>PREVISIONE 2022</t>
  </si>
  <si>
    <t>PREVISIONE 2023</t>
  </si>
  <si>
    <t>BILANCIO UNICO D'ATENEO DI PREVISIONE TRIENNALE 2021/2023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</si>
</sst>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€_-;\-* #,##0.00\ _€_-;_-* &quot;-&quot;??\ _€_-;_-@_-"/>
    <numFmt numFmtId="164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rgb="FFFF0000"/>
      <name val="Arial"/>
      <family val="2"/>
    </font>
    <font>
      <sz val="22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i/>
      <u/>
      <sz val="13"/>
      <name val="Arial"/>
      <family val="2"/>
    </font>
    <font>
      <b/>
      <sz val="11"/>
      <name val="Calibri"/>
      <family val="2"/>
      <scheme val="minor"/>
    </font>
    <font>
      <b/>
      <sz val="13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Calibri"/>
      <family val="2"/>
      <scheme val="minor"/>
    </font>
    <font>
      <sz val="8"/>
      <name val="Arial"/>
      <family val="2"/>
    </font>
    <font>
      <sz val="13"/>
      <name val="Arial"/>
      <family val="2"/>
    </font>
    <font>
      <u/>
      <sz val="11"/>
      <name val="Arial"/>
      <family val="2"/>
    </font>
    <font>
      <b/>
      <sz val="18"/>
      <name val="Arial"/>
      <family val="2"/>
    </font>
    <font>
      <b/>
      <sz val="14"/>
      <name val="Calibri"/>
      <family val="2"/>
      <scheme val="minor"/>
    </font>
    <font>
      <b/>
      <sz val="12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008000"/>
        <bgColor indexed="64"/>
      </patternFill>
    </fill>
    <fill>
      <patternFill patternType="gray06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9">
    <xf numFmtId="0" fontId="0" fillId="0" borderId="0" xfId="0"/>
    <xf numFmtId="0" fontId="4" fillId="0" borderId="0" xfId="0" applyFont="1" applyAlignment="1">
      <alignment vertical="center"/>
    </xf>
    <xf numFmtId="49" fontId="5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164" fontId="4" fillId="0" borderId="0" xfId="1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49" fontId="9" fillId="0" borderId="19" xfId="1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164" fontId="10" fillId="2" borderId="15" xfId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164" fontId="4" fillId="0" borderId="0" xfId="1" applyFont="1" applyAlignment="1">
      <alignment horizontal="center" vertical="center"/>
    </xf>
    <xf numFmtId="0" fontId="11" fillId="3" borderId="3" xfId="0" applyFont="1" applyFill="1" applyBorder="1" applyAlignment="1">
      <alignment vertical="center" wrapText="1"/>
    </xf>
    <xf numFmtId="164" fontId="11" fillId="3" borderId="4" xfId="1" applyFont="1" applyFill="1" applyBorder="1" applyAlignment="1">
      <alignment horizontal="center" vertical="center"/>
    </xf>
    <xf numFmtId="49" fontId="12" fillId="4" borderId="5" xfId="0" applyNumberFormat="1" applyFont="1" applyFill="1" applyBorder="1" applyAlignment="1">
      <alignment vertical="center"/>
    </xf>
    <xf numFmtId="0" fontId="11" fillId="4" borderId="6" xfId="0" applyFont="1" applyFill="1" applyBorder="1" applyAlignment="1">
      <alignment vertical="center" wrapText="1"/>
    </xf>
    <xf numFmtId="164" fontId="11" fillId="4" borderId="5" xfId="1" applyFont="1" applyFill="1" applyBorder="1" applyAlignment="1">
      <alignment vertical="center"/>
    </xf>
    <xf numFmtId="49" fontId="12" fillId="4" borderId="7" xfId="0" applyNumberFormat="1" applyFont="1" applyFill="1" applyBorder="1" applyAlignment="1">
      <alignment vertical="center"/>
    </xf>
    <xf numFmtId="0" fontId="11" fillId="4" borderId="8" xfId="0" applyFont="1" applyFill="1" applyBorder="1" applyAlignment="1">
      <alignment vertical="center" wrapText="1"/>
    </xf>
    <xf numFmtId="164" fontId="11" fillId="4" borderId="7" xfId="1" applyFont="1" applyFill="1" applyBorder="1" applyAlignment="1">
      <alignment vertical="center"/>
    </xf>
    <xf numFmtId="49" fontId="12" fillId="4" borderId="9" xfId="0" applyNumberFormat="1" applyFont="1" applyFill="1" applyBorder="1" applyAlignment="1">
      <alignment vertical="center"/>
    </xf>
    <xf numFmtId="0" fontId="11" fillId="4" borderId="10" xfId="0" applyFont="1" applyFill="1" applyBorder="1" applyAlignment="1">
      <alignment vertical="center" wrapText="1"/>
    </xf>
    <xf numFmtId="164" fontId="11" fillId="4" borderId="9" xfId="1" applyFont="1" applyFill="1" applyBorder="1" applyAlignment="1">
      <alignment vertical="center"/>
    </xf>
    <xf numFmtId="49" fontId="4" fillId="4" borderId="0" xfId="0" applyNumberFormat="1" applyFont="1" applyFill="1" applyAlignment="1">
      <alignment vertical="center"/>
    </xf>
    <xf numFmtId="0" fontId="13" fillId="4" borderId="0" xfId="0" applyFont="1" applyFill="1" applyAlignment="1">
      <alignment vertical="center" wrapText="1"/>
    </xf>
    <xf numFmtId="164" fontId="13" fillId="4" borderId="0" xfId="1" applyFont="1" applyFill="1" applyAlignment="1">
      <alignment vertical="center"/>
    </xf>
    <xf numFmtId="0" fontId="11" fillId="3" borderId="1" xfId="0" applyFont="1" applyFill="1" applyBorder="1" applyAlignment="1">
      <alignment vertical="center" wrapText="1"/>
    </xf>
    <xf numFmtId="164" fontId="11" fillId="3" borderId="1" xfId="1" applyFont="1" applyFill="1" applyBorder="1" applyAlignment="1">
      <alignment horizontal="center" vertical="center"/>
    </xf>
    <xf numFmtId="49" fontId="5" fillId="4" borderId="11" xfId="0" applyNumberFormat="1" applyFont="1" applyFill="1" applyBorder="1" applyAlignment="1">
      <alignment vertical="center"/>
    </xf>
    <xf numFmtId="4" fontId="13" fillId="4" borderId="12" xfId="0" applyNumberFormat="1" applyFont="1" applyFill="1" applyBorder="1" applyAlignment="1">
      <alignment vertical="center" wrapText="1"/>
    </xf>
    <xf numFmtId="164" fontId="13" fillId="4" borderId="11" xfId="1" applyFont="1" applyFill="1" applyBorder="1" applyAlignment="1">
      <alignment vertical="center"/>
    </xf>
    <xf numFmtId="49" fontId="5" fillId="4" borderId="7" xfId="0" applyNumberFormat="1" applyFont="1" applyFill="1" applyBorder="1" applyAlignment="1">
      <alignment vertical="center"/>
    </xf>
    <xf numFmtId="4" fontId="13" fillId="4" borderId="8" xfId="0" applyNumberFormat="1" applyFont="1" applyFill="1" applyBorder="1" applyAlignment="1">
      <alignment vertical="center" wrapText="1"/>
    </xf>
    <xf numFmtId="164" fontId="14" fillId="0" borderId="0" xfId="0" applyNumberFormat="1" applyFont="1" applyAlignment="1">
      <alignment vertical="center" wrapText="1"/>
    </xf>
    <xf numFmtId="164" fontId="4" fillId="0" borderId="0" xfId="0" applyNumberFormat="1" applyFont="1" applyAlignment="1">
      <alignment vertical="center"/>
    </xf>
    <xf numFmtId="164" fontId="4" fillId="0" borderId="0" xfId="1" applyFont="1" applyAlignment="1">
      <alignment vertical="center"/>
    </xf>
    <xf numFmtId="0" fontId="11" fillId="3" borderId="2" xfId="0" applyFont="1" applyFill="1" applyBorder="1" applyAlignment="1">
      <alignment vertical="center" wrapText="1"/>
    </xf>
    <xf numFmtId="164" fontId="11" fillId="3" borderId="1" xfId="1" applyFont="1" applyFill="1" applyBorder="1" applyAlignment="1">
      <alignment vertical="center"/>
    </xf>
    <xf numFmtId="0" fontId="15" fillId="0" borderId="0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vertical="center" wrapText="1"/>
    </xf>
    <xf numFmtId="164" fontId="15" fillId="0" borderId="0" xfId="1" applyFont="1" applyFill="1" applyBorder="1" applyAlignment="1" applyProtection="1">
      <alignment horizontal="left" vertical="center" wrapText="1"/>
    </xf>
    <xf numFmtId="49" fontId="12" fillId="4" borderId="5" xfId="0" applyNumberFormat="1" applyFont="1" applyFill="1" applyBorder="1" applyAlignment="1">
      <alignment horizontal="left" vertical="center"/>
    </xf>
    <xf numFmtId="164" fontId="11" fillId="4" borderId="5" xfId="1" applyFont="1" applyFill="1" applyBorder="1" applyAlignment="1">
      <alignment horizontal="center" vertical="center"/>
    </xf>
    <xf numFmtId="164" fontId="11" fillId="3" borderId="1" xfId="1" applyFont="1" applyFill="1" applyBorder="1" applyAlignment="1">
      <alignment vertical="center" wrapText="1"/>
    </xf>
    <xf numFmtId="49" fontId="5" fillId="4" borderId="0" xfId="0" applyNumberFormat="1" applyFont="1" applyFill="1" applyBorder="1" applyAlignment="1">
      <alignment horizontal="left" vertical="center"/>
    </xf>
    <xf numFmtId="0" fontId="6" fillId="2" borderId="13" xfId="0" applyFont="1" applyFill="1" applyBorder="1" applyAlignment="1">
      <alignment vertical="center" wrapText="1"/>
    </xf>
    <xf numFmtId="164" fontId="6" fillId="2" borderId="1" xfId="1" applyFont="1" applyFill="1" applyBorder="1" applyAlignment="1">
      <alignment vertical="center"/>
    </xf>
    <xf numFmtId="0" fontId="4" fillId="4" borderId="0" xfId="0" applyFont="1" applyFill="1" applyAlignment="1">
      <alignment vertical="center"/>
    </xf>
    <xf numFmtId="164" fontId="4" fillId="4" borderId="0" xfId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4" borderId="0" xfId="0" applyFont="1" applyFill="1" applyAlignment="1">
      <alignment vertical="center"/>
    </xf>
    <xf numFmtId="4" fontId="16" fillId="6" borderId="0" xfId="0" applyNumberFormat="1" applyFont="1" applyFill="1" applyBorder="1" applyAlignment="1">
      <alignment vertical="center" wrapText="1"/>
    </xf>
    <xf numFmtId="4" fontId="10" fillId="5" borderId="13" xfId="0" applyNumberFormat="1" applyFont="1" applyFill="1" applyBorder="1" applyAlignment="1">
      <alignment vertical="center" wrapText="1"/>
    </xf>
    <xf numFmtId="164" fontId="10" fillId="5" borderId="1" xfId="1" applyFont="1" applyFill="1" applyBorder="1" applyAlignment="1">
      <alignment vertical="center" wrapText="1"/>
    </xf>
    <xf numFmtId="4" fontId="16" fillId="4" borderId="0" xfId="0" applyNumberFormat="1" applyFont="1" applyFill="1" applyBorder="1" applyAlignment="1">
      <alignment vertical="center" wrapText="1"/>
    </xf>
    <xf numFmtId="164" fontId="16" fillId="4" borderId="0" xfId="1" applyFont="1" applyFill="1" applyBorder="1" applyAlignment="1">
      <alignment vertical="center" wrapText="1"/>
    </xf>
    <xf numFmtId="4" fontId="11" fillId="7" borderId="14" xfId="0" applyNumberFormat="1" applyFont="1" applyFill="1" applyBorder="1" applyAlignment="1">
      <alignment vertical="center" wrapText="1"/>
    </xf>
    <xf numFmtId="4" fontId="11" fillId="7" borderId="1" xfId="0" applyNumberFormat="1" applyFont="1" applyFill="1" applyBorder="1" applyAlignment="1">
      <alignment vertical="center" wrapText="1"/>
    </xf>
    <xf numFmtId="164" fontId="10" fillId="7" borderId="4" xfId="1" applyFont="1" applyFill="1" applyBorder="1" applyAlignment="1">
      <alignment vertical="center"/>
    </xf>
    <xf numFmtId="164" fontId="11" fillId="0" borderId="5" xfId="1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164" fontId="13" fillId="0" borderId="7" xfId="1" applyFont="1" applyFill="1" applyBorder="1" applyAlignment="1">
      <alignment vertical="center" wrapText="1"/>
    </xf>
    <xf numFmtId="164" fontId="13" fillId="0" borderId="11" xfId="1" applyFont="1" applyFill="1" applyBorder="1" applyAlignment="1">
      <alignment vertical="center" wrapText="1"/>
    </xf>
    <xf numFmtId="164" fontId="4" fillId="0" borderId="0" xfId="0" applyNumberFormat="1" applyFont="1" applyFill="1" applyAlignment="1">
      <alignment vertical="center"/>
    </xf>
    <xf numFmtId="49" fontId="5" fillId="4" borderId="9" xfId="0" applyNumberFormat="1" applyFont="1" applyFill="1" applyBorder="1" applyAlignment="1">
      <alignment vertical="center"/>
    </xf>
    <xf numFmtId="4" fontId="13" fillId="4" borderId="10" xfId="0" applyNumberFormat="1" applyFont="1" applyFill="1" applyBorder="1" applyAlignment="1">
      <alignment vertical="center" wrapText="1"/>
    </xf>
    <xf numFmtId="164" fontId="13" fillId="0" borderId="9" xfId="1" applyFont="1" applyFill="1" applyBorder="1" applyAlignment="1">
      <alignment vertical="center" wrapText="1"/>
    </xf>
    <xf numFmtId="49" fontId="12" fillId="4" borderId="15" xfId="0" applyNumberFormat="1" applyFont="1" applyFill="1" applyBorder="1" applyAlignment="1">
      <alignment vertical="center"/>
    </xf>
    <xf numFmtId="0" fontId="11" fillId="4" borderId="15" xfId="0" applyFont="1" applyFill="1" applyBorder="1" applyAlignment="1">
      <alignment vertical="center" wrapText="1"/>
    </xf>
    <xf numFmtId="164" fontId="11" fillId="4" borderId="1" xfId="1" applyFont="1" applyFill="1" applyBorder="1" applyAlignment="1">
      <alignment vertical="center"/>
    </xf>
    <xf numFmtId="49" fontId="12" fillId="4" borderId="4" xfId="0" applyNumberFormat="1" applyFont="1" applyFill="1" applyBorder="1" applyAlignment="1">
      <alignment vertical="center"/>
    </xf>
    <xf numFmtId="0" fontId="11" fillId="4" borderId="4" xfId="0" applyFont="1" applyFill="1" applyBorder="1" applyAlignment="1">
      <alignment vertical="center" wrapText="1"/>
    </xf>
    <xf numFmtId="164" fontId="11" fillId="4" borderId="4" xfId="1" applyFont="1" applyFill="1" applyBorder="1" applyAlignment="1">
      <alignment vertical="center" wrapText="1"/>
    </xf>
    <xf numFmtId="49" fontId="12" fillId="4" borderId="1" xfId="0" applyNumberFormat="1" applyFont="1" applyFill="1" applyBorder="1" applyAlignment="1">
      <alignment horizontal="left" vertical="center"/>
    </xf>
    <xf numFmtId="0" fontId="11" fillId="4" borderId="1" xfId="0" applyFont="1" applyFill="1" applyBorder="1" applyAlignment="1">
      <alignment vertical="center" wrapText="1"/>
    </xf>
    <xf numFmtId="164" fontId="11" fillId="4" borderId="1" xfId="1" applyFont="1" applyFill="1" applyBorder="1" applyAlignment="1">
      <alignment horizontal="center" vertical="center" wrapText="1"/>
    </xf>
    <xf numFmtId="164" fontId="11" fillId="8" borderId="1" xfId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left" vertical="center"/>
    </xf>
    <xf numFmtId="0" fontId="11" fillId="0" borderId="13" xfId="0" applyFont="1" applyFill="1" applyBorder="1" applyAlignment="1">
      <alignment vertical="center" wrapText="1"/>
    </xf>
    <xf numFmtId="164" fontId="11" fillId="0" borderId="1" xfId="1" applyFont="1" applyFill="1" applyBorder="1" applyAlignment="1">
      <alignment vertical="center" wrapText="1"/>
    </xf>
    <xf numFmtId="49" fontId="12" fillId="4" borderId="1" xfId="0" applyNumberFormat="1" applyFont="1" applyFill="1" applyBorder="1" applyAlignment="1">
      <alignment vertical="center"/>
    </xf>
    <xf numFmtId="164" fontId="11" fillId="0" borderId="20" xfId="1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vertical="center" wrapText="1"/>
    </xf>
    <xf numFmtId="164" fontId="13" fillId="0" borderId="15" xfId="1" applyFont="1" applyFill="1" applyBorder="1" applyAlignment="1">
      <alignment vertical="center" wrapText="1"/>
    </xf>
    <xf numFmtId="49" fontId="12" fillId="0" borderId="0" xfId="0" applyNumberFormat="1" applyFont="1" applyFill="1" applyBorder="1" applyAlignment="1">
      <alignment horizontal="left" vertical="center"/>
    </xf>
    <xf numFmtId="4" fontId="13" fillId="0" borderId="0" xfId="0" applyNumberFormat="1" applyFont="1" applyFill="1" applyBorder="1" applyAlignment="1">
      <alignment vertical="center" wrapText="1"/>
    </xf>
    <xf numFmtId="164" fontId="16" fillId="0" borderId="0" xfId="1" applyFont="1" applyFill="1" applyBorder="1" applyAlignment="1">
      <alignment vertical="center" wrapText="1"/>
    </xf>
    <xf numFmtId="164" fontId="10" fillId="7" borderId="1" xfId="1" applyFont="1" applyFill="1" applyBorder="1" applyAlignment="1">
      <alignment vertical="center" wrapText="1"/>
    </xf>
    <xf numFmtId="49" fontId="12" fillId="0" borderId="4" xfId="0" applyNumberFormat="1" applyFont="1" applyFill="1" applyBorder="1" applyAlignment="1">
      <alignment vertical="center"/>
    </xf>
    <xf numFmtId="0" fontId="11" fillId="0" borderId="4" xfId="0" applyFont="1" applyFill="1" applyBorder="1" applyAlignment="1">
      <alignment vertical="center" wrapText="1"/>
    </xf>
    <xf numFmtId="164" fontId="11" fillId="0" borderId="4" xfId="1" applyFont="1" applyFill="1" applyBorder="1" applyAlignment="1">
      <alignment vertical="center" wrapText="1"/>
    </xf>
    <xf numFmtId="49" fontId="12" fillId="0" borderId="1" xfId="0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164" fontId="11" fillId="0" borderId="1" xfId="1" applyFont="1" applyFill="1" applyBorder="1" applyAlignment="1">
      <alignment horizontal="right" vertical="center"/>
    </xf>
    <xf numFmtId="49" fontId="12" fillId="0" borderId="13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4" fontId="13" fillId="0" borderId="0" xfId="0" applyNumberFormat="1" applyFont="1" applyBorder="1" applyAlignment="1">
      <alignment vertical="center" wrapText="1"/>
    </xf>
    <xf numFmtId="4" fontId="6" fillId="5" borderId="13" xfId="0" applyNumberFormat="1" applyFont="1" applyFill="1" applyBorder="1" applyAlignment="1">
      <alignment vertical="center" wrapText="1"/>
    </xf>
    <xf numFmtId="164" fontId="6" fillId="5" borderId="1" xfId="1" applyFont="1" applyFill="1" applyBorder="1" applyAlignment="1">
      <alignment vertical="center" wrapText="1"/>
    </xf>
    <xf numFmtId="4" fontId="10" fillId="9" borderId="13" xfId="0" applyNumberFormat="1" applyFont="1" applyFill="1" applyBorder="1" applyAlignment="1">
      <alignment vertical="center" wrapText="1"/>
    </xf>
    <xf numFmtId="164" fontId="10" fillId="9" borderId="1" xfId="1" applyFont="1" applyFill="1" applyBorder="1" applyAlignment="1">
      <alignment vertical="center" wrapText="1"/>
    </xf>
    <xf numFmtId="4" fontId="16" fillId="0" borderId="0" xfId="0" applyNumberFormat="1" applyFont="1" applyFill="1" applyBorder="1" applyAlignment="1">
      <alignment vertical="center" wrapText="1"/>
    </xf>
    <xf numFmtId="4" fontId="10" fillId="5" borderId="1" xfId="0" applyNumberFormat="1" applyFont="1" applyFill="1" applyBorder="1" applyAlignment="1">
      <alignment vertical="center" wrapText="1"/>
    </xf>
    <xf numFmtId="164" fontId="11" fillId="0" borderId="4" xfId="1" applyFont="1" applyFill="1" applyBorder="1" applyAlignment="1">
      <alignment vertical="center"/>
    </xf>
    <xf numFmtId="49" fontId="12" fillId="0" borderId="4" xfId="0" applyNumberFormat="1" applyFont="1" applyBorder="1" applyAlignment="1">
      <alignment vertical="center"/>
    </xf>
    <xf numFmtId="0" fontId="14" fillId="0" borderId="0" xfId="0" applyFont="1" applyAlignment="1">
      <alignment vertical="center" wrapText="1"/>
    </xf>
    <xf numFmtId="49" fontId="12" fillId="0" borderId="1" xfId="0" applyNumberFormat="1" applyFont="1" applyBorder="1" applyAlignment="1">
      <alignment vertical="center"/>
    </xf>
    <xf numFmtId="164" fontId="11" fillId="0" borderId="1" xfId="1" applyFont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164" fontId="4" fillId="0" borderId="0" xfId="1" applyFont="1" applyBorder="1" applyAlignment="1">
      <alignment vertical="center"/>
    </xf>
    <xf numFmtId="4" fontId="10" fillId="5" borderId="2" xfId="0" applyNumberFormat="1" applyFont="1" applyFill="1" applyBorder="1" applyAlignment="1">
      <alignment vertical="center" wrapText="1"/>
    </xf>
    <xf numFmtId="164" fontId="11" fillId="0" borderId="4" xfId="1" applyFont="1" applyBorder="1" applyAlignment="1">
      <alignment vertical="center"/>
    </xf>
    <xf numFmtId="4" fontId="17" fillId="0" borderId="0" xfId="0" applyNumberFormat="1" applyFont="1" applyFill="1" applyBorder="1" applyAlignment="1">
      <alignment vertical="center" wrapText="1"/>
    </xf>
    <xf numFmtId="164" fontId="13" fillId="0" borderId="0" xfId="1" applyFont="1" applyFill="1" applyAlignment="1">
      <alignment vertical="center"/>
    </xf>
    <xf numFmtId="4" fontId="17" fillId="0" borderId="0" xfId="0" applyNumberFormat="1" applyFont="1" applyBorder="1" applyAlignment="1">
      <alignment vertical="center" wrapText="1"/>
    </xf>
    <xf numFmtId="164" fontId="10" fillId="9" borderId="1" xfId="1" applyNumberFormat="1" applyFont="1" applyFill="1" applyBorder="1" applyAlignment="1">
      <alignment vertical="center" wrapText="1"/>
    </xf>
    <xf numFmtId="164" fontId="13" fillId="0" borderId="0" xfId="1" applyFont="1" applyFill="1" applyBorder="1" applyAlignment="1">
      <alignment vertical="center"/>
    </xf>
    <xf numFmtId="164" fontId="4" fillId="14" borderId="0" xfId="1" applyFont="1" applyFill="1" applyAlignment="1">
      <alignment vertical="center"/>
    </xf>
    <xf numFmtId="0" fontId="4" fillId="4" borderId="0" xfId="0" applyFont="1" applyFill="1" applyBorder="1" applyAlignment="1">
      <alignment vertical="center"/>
    </xf>
    <xf numFmtId="49" fontId="5" fillId="4" borderId="0" xfId="0" applyNumberFormat="1" applyFont="1" applyFill="1" applyBorder="1" applyAlignment="1">
      <alignment vertical="center"/>
    </xf>
    <xf numFmtId="0" fontId="19" fillId="4" borderId="1" xfId="1" applyNumberFormat="1" applyFont="1" applyFill="1" applyBorder="1" applyAlignment="1">
      <alignment horizontal="center" vertical="center"/>
    </xf>
    <xf numFmtId="164" fontId="14" fillId="0" borderId="1" xfId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64" fontId="4" fillId="0" borderId="1" xfId="1" applyFont="1" applyFill="1" applyBorder="1" applyAlignment="1">
      <alignment horizontal="center" vertical="center"/>
    </xf>
    <xf numFmtId="164" fontId="14" fillId="0" borderId="3" xfId="1" applyFont="1" applyBorder="1" applyAlignment="1">
      <alignment horizontal="center" vertical="center"/>
    </xf>
    <xf numFmtId="164" fontId="14" fillId="0" borderId="4" xfId="1" applyFont="1" applyBorder="1" applyAlignment="1">
      <alignment horizontal="center" vertical="center"/>
    </xf>
    <xf numFmtId="164" fontId="14" fillId="0" borderId="16" xfId="1" applyFont="1" applyBorder="1" applyAlignment="1">
      <alignment horizontal="center" vertical="center"/>
    </xf>
    <xf numFmtId="0" fontId="20" fillId="11" borderId="1" xfId="0" applyFont="1" applyFill="1" applyBorder="1" applyAlignment="1">
      <alignment vertical="center" wrapText="1"/>
    </xf>
    <xf numFmtId="0" fontId="20" fillId="11" borderId="17" xfId="0" applyFont="1" applyFill="1" applyBorder="1" applyAlignment="1">
      <alignment vertical="center" wrapText="1"/>
    </xf>
    <xf numFmtId="164" fontId="20" fillId="12" borderId="13" xfId="1" applyFont="1" applyFill="1" applyBorder="1" applyAlignment="1">
      <alignment vertical="center"/>
    </xf>
    <xf numFmtId="164" fontId="20" fillId="12" borderId="1" xfId="1" applyFont="1" applyFill="1" applyBorder="1" applyAlignment="1">
      <alignment vertical="center"/>
    </xf>
    <xf numFmtId="49" fontId="5" fillId="0" borderId="4" xfId="0" applyNumberFormat="1" applyFont="1" applyFill="1" applyBorder="1" applyAlignment="1">
      <alignment vertical="center"/>
    </xf>
    <xf numFmtId="0" fontId="13" fillId="0" borderId="4" xfId="0" applyFont="1" applyFill="1" applyBorder="1" applyAlignment="1">
      <alignment vertical="center" wrapText="1"/>
    </xf>
    <xf numFmtId="164" fontId="13" fillId="0" borderId="3" xfId="1" applyFont="1" applyFill="1" applyBorder="1" applyAlignment="1">
      <alignment vertical="center"/>
    </xf>
    <xf numFmtId="164" fontId="13" fillId="0" borderId="4" xfId="1" applyFont="1" applyFill="1" applyBorder="1" applyAlignment="1">
      <alignment vertical="center"/>
    </xf>
    <xf numFmtId="164" fontId="13" fillId="0" borderId="3" xfId="1" applyFont="1" applyFill="1" applyBorder="1" applyAlignment="1">
      <alignment horizontal="center" vertical="center"/>
    </xf>
    <xf numFmtId="0" fontId="13" fillId="0" borderId="4" xfId="0" applyFont="1" applyBorder="1" applyAlignment="1">
      <alignment vertical="center" wrapText="1"/>
    </xf>
    <xf numFmtId="164" fontId="15" fillId="0" borderId="3" xfId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164" fontId="13" fillId="0" borderId="13" xfId="1" applyFont="1" applyFill="1" applyBorder="1" applyAlignment="1">
      <alignment vertical="center"/>
    </xf>
    <xf numFmtId="164" fontId="15" fillId="0" borderId="13" xfId="1" applyFont="1" applyFill="1" applyBorder="1" applyAlignment="1">
      <alignment vertical="center"/>
    </xf>
    <xf numFmtId="0" fontId="13" fillId="0" borderId="1" xfId="0" applyFont="1" applyFill="1" applyBorder="1" applyAlignment="1">
      <alignment vertical="center" wrapText="1"/>
    </xf>
    <xf numFmtId="164" fontId="13" fillId="0" borderId="18" xfId="1" applyFont="1" applyFill="1" applyBorder="1" applyAlignment="1">
      <alignment vertical="center"/>
    </xf>
    <xf numFmtId="164" fontId="15" fillId="0" borderId="18" xfId="1" applyFont="1" applyFill="1" applyBorder="1" applyAlignment="1">
      <alignment vertical="center"/>
    </xf>
    <xf numFmtId="164" fontId="20" fillId="12" borderId="13" xfId="1" applyFont="1" applyFill="1" applyBorder="1" applyAlignment="1">
      <alignment horizontal="center" vertical="center"/>
    </xf>
    <xf numFmtId="164" fontId="20" fillId="12" borderId="1" xfId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vertical="center"/>
    </xf>
    <xf numFmtId="0" fontId="6" fillId="10" borderId="13" xfId="0" applyFont="1" applyFill="1" applyBorder="1" applyAlignment="1">
      <alignment vertical="center" wrapText="1"/>
    </xf>
    <xf numFmtId="164" fontId="6" fillId="13" borderId="1" xfId="1" applyFont="1" applyFill="1" applyBorder="1" applyAlignment="1">
      <alignment vertical="center" wrapText="1"/>
    </xf>
    <xf numFmtId="164" fontId="2" fillId="0" borderId="0" xfId="1" applyFont="1" applyAlignment="1">
      <alignment horizontal="left" vertical="center" wrapText="1"/>
    </xf>
    <xf numFmtId="43" fontId="4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18" fillId="10" borderId="0" xfId="0" applyFont="1" applyFill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38100</xdr:rowOff>
    </xdr:from>
    <xdr:to>
      <xdr:col>1</xdr:col>
      <xdr:colOff>952500</xdr:colOff>
      <xdr:row>1</xdr:row>
      <xdr:rowOff>38100</xdr:rowOff>
    </xdr:to>
    <xdr:pic>
      <xdr:nvPicPr>
        <xdr:cNvPr id="2" name="Immagine 1" descr="logo_def_blu-pc copi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8100"/>
          <a:ext cx="12287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41</xdr:row>
      <xdr:rowOff>19050</xdr:rowOff>
    </xdr:from>
    <xdr:to>
      <xdr:col>1</xdr:col>
      <xdr:colOff>962025</xdr:colOff>
      <xdr:row>42</xdr:row>
      <xdr:rowOff>57150</xdr:rowOff>
    </xdr:to>
    <xdr:pic>
      <xdr:nvPicPr>
        <xdr:cNvPr id="3" name="Immagine 2" descr="logo_def_blu-pc copi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0144125"/>
          <a:ext cx="12287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1</xdr:col>
      <xdr:colOff>981075</xdr:colOff>
      <xdr:row>0</xdr:row>
      <xdr:rowOff>828675</xdr:rowOff>
    </xdr:to>
    <xdr:pic>
      <xdr:nvPicPr>
        <xdr:cNvPr id="4" name="Immagine 3" descr="logo_def_blu-pc copia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7565350"/>
          <a:ext cx="12287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7"/>
  <sheetViews>
    <sheetView showWhiteSpace="0" zoomScaleNormal="100" workbookViewId="0">
      <selection activeCell="F64" sqref="F64"/>
    </sheetView>
  </sheetViews>
  <sheetFormatPr defaultColWidth="9.140625" defaultRowHeight="15" x14ac:dyDescent="0.25"/>
  <cols>
    <col min="1" max="1" width="4.7109375" style="1" customWidth="1"/>
    <col min="2" max="2" width="59.28515625" style="1" customWidth="1"/>
    <col min="3" max="3" width="26" style="118" customWidth="1"/>
    <col min="4" max="5" width="25.140625" style="1" customWidth="1"/>
    <col min="6" max="6" width="16.28515625" style="1" customWidth="1"/>
    <col min="7" max="7" width="23.140625" style="1" bestFit="1" customWidth="1"/>
    <col min="8" max="8" width="23.140625" style="1" customWidth="1"/>
    <col min="9" max="16384" width="9.140625" style="1"/>
  </cols>
  <sheetData>
    <row r="1" spans="1:5" ht="56.25" customHeight="1" x14ac:dyDescent="0.25">
      <c r="A1" s="157" t="s">
        <v>132</v>
      </c>
      <c r="B1" s="157"/>
      <c r="C1" s="157"/>
      <c r="D1" s="157"/>
      <c r="E1" s="157"/>
    </row>
    <row r="2" spans="1:5" x14ac:dyDescent="0.25">
      <c r="A2" s="2"/>
      <c r="B2" s="3"/>
      <c r="C2" s="4"/>
    </row>
    <row r="3" spans="1:5" ht="20.25" x14ac:dyDescent="0.25">
      <c r="A3" s="155" t="s">
        <v>135</v>
      </c>
      <c r="B3" s="155"/>
      <c r="C3" s="155"/>
      <c r="D3" s="155"/>
      <c r="E3" s="155"/>
    </row>
    <row r="4" spans="1:5" ht="9.75" customHeight="1" x14ac:dyDescent="0.25">
      <c r="A4" s="2"/>
      <c r="B4" s="3"/>
      <c r="C4" s="4"/>
    </row>
    <row r="5" spans="1:5" ht="18.75" thickBot="1" x14ac:dyDescent="0.3">
      <c r="A5" s="2"/>
      <c r="B5" s="5" t="s">
        <v>124</v>
      </c>
      <c r="C5" s="4"/>
    </row>
    <row r="6" spans="1:5" ht="17.25" thickBot="1" x14ac:dyDescent="0.3">
      <c r="A6" s="2"/>
      <c r="B6" s="6"/>
      <c r="C6" s="7" t="s">
        <v>131</v>
      </c>
      <c r="D6" s="7" t="s">
        <v>133</v>
      </c>
      <c r="E6" s="7" t="s">
        <v>134</v>
      </c>
    </row>
    <row r="7" spans="1:5" s="11" customFormat="1" ht="17.25" thickBot="1" x14ac:dyDescent="0.3">
      <c r="A7" s="8" t="s">
        <v>0</v>
      </c>
      <c r="B7" s="9" t="s">
        <v>1</v>
      </c>
      <c r="C7" s="10">
        <f>+C9+C14+C26+C28+C30+C34+C36</f>
        <v>187621000</v>
      </c>
      <c r="D7" s="10">
        <f t="shared" ref="D7:E7" si="0">+D9+D14+D26+D28+D30+D34+D36</f>
        <v>188236000</v>
      </c>
      <c r="E7" s="10">
        <f t="shared" si="0"/>
        <v>187879000</v>
      </c>
    </row>
    <row r="8" spans="1:5" ht="15.75" thickBot="1" x14ac:dyDescent="0.3">
      <c r="C8" s="12"/>
      <c r="D8" s="12"/>
      <c r="E8" s="12"/>
    </row>
    <row r="9" spans="1:5" ht="15.75" thickBot="1" x14ac:dyDescent="0.3">
      <c r="A9" s="13" t="s">
        <v>2</v>
      </c>
      <c r="B9" s="13" t="s">
        <v>3</v>
      </c>
      <c r="C9" s="14">
        <f>+C10+C11+C12</f>
        <v>32600000</v>
      </c>
      <c r="D9" s="14">
        <f t="shared" ref="D9:E9" si="1">+D10+D11+D12</f>
        <v>33520000</v>
      </c>
      <c r="E9" s="14">
        <f t="shared" si="1"/>
        <v>34520000</v>
      </c>
    </row>
    <row r="10" spans="1:5" x14ac:dyDescent="0.25">
      <c r="A10" s="15" t="s">
        <v>4</v>
      </c>
      <c r="B10" s="16" t="s">
        <v>5</v>
      </c>
      <c r="C10" s="17">
        <v>31134000</v>
      </c>
      <c r="D10" s="17">
        <v>32000000</v>
      </c>
      <c r="E10" s="17">
        <v>33000000</v>
      </c>
    </row>
    <row r="11" spans="1:5" ht="30" x14ac:dyDescent="0.25">
      <c r="A11" s="18" t="s">
        <v>6</v>
      </c>
      <c r="B11" s="19" t="s">
        <v>7</v>
      </c>
      <c r="C11" s="20">
        <v>954000</v>
      </c>
      <c r="D11" s="20">
        <v>1000000</v>
      </c>
      <c r="E11" s="20">
        <v>1000000</v>
      </c>
    </row>
    <row r="12" spans="1:5" ht="15.75" thickBot="1" x14ac:dyDescent="0.3">
      <c r="A12" s="21" t="s">
        <v>8</v>
      </c>
      <c r="B12" s="22" t="s">
        <v>9</v>
      </c>
      <c r="C12" s="23">
        <v>512000</v>
      </c>
      <c r="D12" s="23">
        <v>520000</v>
      </c>
      <c r="E12" s="23">
        <v>520000</v>
      </c>
    </row>
    <row r="13" spans="1:5" ht="15.75" thickBot="1" x14ac:dyDescent="0.3">
      <c r="A13" s="24"/>
      <c r="B13" s="25"/>
      <c r="C13" s="26"/>
      <c r="D13" s="26"/>
      <c r="E13" s="26"/>
    </row>
    <row r="14" spans="1:5" ht="15.75" thickBot="1" x14ac:dyDescent="0.3">
      <c r="A14" s="27" t="s">
        <v>10</v>
      </c>
      <c r="B14" s="27" t="s">
        <v>11</v>
      </c>
      <c r="C14" s="28">
        <f>+C15+C19+C20+C21+C22+C23+C24</f>
        <v>152156000</v>
      </c>
      <c r="D14" s="28">
        <f t="shared" ref="D14:E14" si="2">+D15+D19+D20+D21+D22+D23+D24</f>
        <v>151279000</v>
      </c>
      <c r="E14" s="28">
        <f t="shared" si="2"/>
        <v>149971000</v>
      </c>
    </row>
    <row r="15" spans="1:5" x14ac:dyDescent="0.25">
      <c r="A15" s="15" t="s">
        <v>4</v>
      </c>
      <c r="B15" s="16" t="s">
        <v>12</v>
      </c>
      <c r="C15" s="17">
        <f>C16+C17+C18</f>
        <v>147069000</v>
      </c>
      <c r="D15" s="17">
        <f t="shared" ref="D15:E15" si="3">D16+D17+D18</f>
        <v>146708000</v>
      </c>
      <c r="E15" s="17">
        <f t="shared" si="3"/>
        <v>145400000</v>
      </c>
    </row>
    <row r="16" spans="1:5" ht="28.5" x14ac:dyDescent="0.25">
      <c r="A16" s="29" t="s">
        <v>13</v>
      </c>
      <c r="B16" s="30" t="s">
        <v>128</v>
      </c>
      <c r="C16" s="31">
        <v>136657477.81999999</v>
      </c>
      <c r="D16" s="31">
        <f>136658000+1700000-50000</f>
        <v>138308000</v>
      </c>
      <c r="E16" s="31">
        <v>138500000</v>
      </c>
    </row>
    <row r="17" spans="1:7" ht="28.5" x14ac:dyDescent="0.25">
      <c r="A17" s="32" t="s">
        <v>14</v>
      </c>
      <c r="B17" s="33" t="s">
        <v>129</v>
      </c>
      <c r="C17" s="31">
        <v>10019522.18</v>
      </c>
      <c r="D17" s="31">
        <v>8000000</v>
      </c>
      <c r="E17" s="31">
        <v>6500000</v>
      </c>
      <c r="F17" s="34"/>
      <c r="G17" s="35"/>
    </row>
    <row r="18" spans="1:7" x14ac:dyDescent="0.25">
      <c r="A18" s="32" t="s">
        <v>15</v>
      </c>
      <c r="B18" s="33" t="s">
        <v>16</v>
      </c>
      <c r="C18" s="31">
        <v>392000</v>
      </c>
      <c r="D18" s="31">
        <v>400000</v>
      </c>
      <c r="E18" s="31">
        <v>400000</v>
      </c>
    </row>
    <row r="19" spans="1:7" x14ac:dyDescent="0.25">
      <c r="A19" s="18" t="s">
        <v>6</v>
      </c>
      <c r="B19" s="19" t="s">
        <v>17</v>
      </c>
      <c r="C19" s="20">
        <v>121000</v>
      </c>
      <c r="D19" s="20">
        <v>121000</v>
      </c>
      <c r="E19" s="20">
        <v>121000</v>
      </c>
      <c r="G19" s="153"/>
    </row>
    <row r="20" spans="1:7" x14ac:dyDescent="0.25">
      <c r="A20" s="18" t="s">
        <v>8</v>
      </c>
      <c r="B20" s="19" t="s">
        <v>18</v>
      </c>
      <c r="C20" s="20">
        <v>0</v>
      </c>
      <c r="D20" s="20">
        <v>0</v>
      </c>
      <c r="E20" s="20">
        <v>0</v>
      </c>
    </row>
    <row r="21" spans="1:7" x14ac:dyDescent="0.25">
      <c r="A21" s="18" t="s">
        <v>19</v>
      </c>
      <c r="B21" s="19" t="s">
        <v>127</v>
      </c>
      <c r="C21" s="20">
        <v>2358000</v>
      </c>
      <c r="D21" s="20">
        <v>2350000</v>
      </c>
      <c r="E21" s="20">
        <v>2350000</v>
      </c>
    </row>
    <row r="22" spans="1:7" x14ac:dyDescent="0.25">
      <c r="A22" s="18" t="s">
        <v>20</v>
      </c>
      <c r="B22" s="19" t="s">
        <v>21</v>
      </c>
      <c r="C22" s="20">
        <v>27000</v>
      </c>
      <c r="D22" s="20">
        <v>0</v>
      </c>
      <c r="E22" s="20">
        <v>0</v>
      </c>
    </row>
    <row r="23" spans="1:7" x14ac:dyDescent="0.25">
      <c r="A23" s="18" t="s">
        <v>22</v>
      </c>
      <c r="B23" s="19" t="s">
        <v>23</v>
      </c>
      <c r="C23" s="20">
        <v>2492000</v>
      </c>
      <c r="D23" s="20">
        <v>2000000</v>
      </c>
      <c r="E23" s="20">
        <v>2000000</v>
      </c>
    </row>
    <row r="24" spans="1:7" ht="15.75" thickBot="1" x14ac:dyDescent="0.3">
      <c r="A24" s="21" t="s">
        <v>24</v>
      </c>
      <c r="B24" s="22" t="s">
        <v>25</v>
      </c>
      <c r="C24" s="23">
        <v>89000</v>
      </c>
      <c r="D24" s="23">
        <v>100000</v>
      </c>
      <c r="E24" s="23">
        <v>100000</v>
      </c>
    </row>
    <row r="25" spans="1:7" s="3" customFormat="1" ht="15.75" thickBot="1" x14ac:dyDescent="0.3">
      <c r="A25" s="1"/>
      <c r="B25" s="36"/>
      <c r="C25" s="36"/>
      <c r="D25" s="36"/>
      <c r="E25" s="36"/>
    </row>
    <row r="26" spans="1:7" ht="15.75" thickBot="1" x14ac:dyDescent="0.3">
      <c r="A26" s="27" t="s">
        <v>26</v>
      </c>
      <c r="B26" s="27" t="s">
        <v>27</v>
      </c>
      <c r="C26" s="28">
        <v>0</v>
      </c>
      <c r="D26" s="28">
        <v>0</v>
      </c>
      <c r="E26" s="28">
        <v>0</v>
      </c>
    </row>
    <row r="27" spans="1:7" s="3" customFormat="1" ht="15.75" thickBot="1" x14ac:dyDescent="0.3">
      <c r="A27" s="1"/>
      <c r="B27" s="1"/>
      <c r="C27" s="36"/>
      <c r="D27" s="36"/>
      <c r="E27" s="36"/>
    </row>
    <row r="28" spans="1:7" ht="30.75" thickBot="1" x14ac:dyDescent="0.3">
      <c r="A28" s="27" t="s">
        <v>28</v>
      </c>
      <c r="B28" s="37" t="s">
        <v>29</v>
      </c>
      <c r="C28" s="38">
        <v>0</v>
      </c>
      <c r="D28" s="38">
        <v>0</v>
      </c>
      <c r="E28" s="38">
        <v>0</v>
      </c>
    </row>
    <row r="29" spans="1:7" s="3" customFormat="1" ht="15.75" thickBot="1" x14ac:dyDescent="0.3">
      <c r="A29" s="39"/>
      <c r="B29" s="40"/>
      <c r="C29" s="41"/>
      <c r="D29" s="41"/>
      <c r="E29" s="41"/>
    </row>
    <row r="30" spans="1:7" ht="15.75" thickBot="1" x14ac:dyDescent="0.3">
      <c r="A30" s="13" t="s">
        <v>30</v>
      </c>
      <c r="B30" s="13" t="s">
        <v>31</v>
      </c>
      <c r="C30" s="14">
        <f>+C31+C32</f>
        <v>2865000</v>
      </c>
      <c r="D30" s="14">
        <f t="shared" ref="D30:E30" si="4">+D31+D32</f>
        <v>3437000</v>
      </c>
      <c r="E30" s="14">
        <f t="shared" si="4"/>
        <v>3388000</v>
      </c>
    </row>
    <row r="31" spans="1:7" ht="30" x14ac:dyDescent="0.25">
      <c r="A31" s="42" t="s">
        <v>4</v>
      </c>
      <c r="B31" s="16" t="s">
        <v>32</v>
      </c>
      <c r="C31" s="43">
        <v>2032000</v>
      </c>
      <c r="D31" s="43">
        <v>2437000</v>
      </c>
      <c r="E31" s="43">
        <v>2388000</v>
      </c>
    </row>
    <row r="32" spans="1:7" ht="15.75" thickBot="1" x14ac:dyDescent="0.3">
      <c r="A32" s="21" t="s">
        <v>6</v>
      </c>
      <c r="B32" s="22" t="s">
        <v>125</v>
      </c>
      <c r="C32" s="23">
        <v>833000</v>
      </c>
      <c r="D32" s="23">
        <v>1000000</v>
      </c>
      <c r="E32" s="23">
        <v>1000000</v>
      </c>
    </row>
    <row r="33" spans="1:5" ht="15.75" thickBot="1" x14ac:dyDescent="0.3">
      <c r="C33" s="36"/>
      <c r="D33" s="36"/>
      <c r="E33" s="36"/>
    </row>
    <row r="34" spans="1:5" ht="15.75" thickBot="1" x14ac:dyDescent="0.3">
      <c r="A34" s="27" t="s">
        <v>33</v>
      </c>
      <c r="B34" s="27" t="s">
        <v>34</v>
      </c>
      <c r="C34" s="38">
        <v>0</v>
      </c>
      <c r="D34" s="38">
        <v>0</v>
      </c>
      <c r="E34" s="38">
        <v>0</v>
      </c>
    </row>
    <row r="35" spans="1:5" ht="15.75" thickBot="1" x14ac:dyDescent="0.3">
      <c r="C35" s="36"/>
      <c r="D35" s="36"/>
      <c r="E35" s="36"/>
    </row>
    <row r="36" spans="1:5" ht="30.75" thickBot="1" x14ac:dyDescent="0.3">
      <c r="A36" s="27" t="s">
        <v>33</v>
      </c>
      <c r="B36" s="27" t="s">
        <v>35</v>
      </c>
      <c r="C36" s="44">
        <v>0</v>
      </c>
      <c r="D36" s="44">
        <v>0</v>
      </c>
      <c r="E36" s="44">
        <v>0</v>
      </c>
    </row>
    <row r="37" spans="1:5" x14ac:dyDescent="0.25">
      <c r="C37" s="36"/>
      <c r="D37" s="36"/>
      <c r="E37" s="36"/>
    </row>
    <row r="38" spans="1:5" ht="15.75" thickBot="1" x14ac:dyDescent="0.3">
      <c r="C38" s="36"/>
      <c r="D38" s="36"/>
      <c r="E38" s="36"/>
    </row>
    <row r="39" spans="1:5" ht="21" thickBot="1" x14ac:dyDescent="0.3">
      <c r="A39" s="45"/>
      <c r="B39" s="46" t="s">
        <v>36</v>
      </c>
      <c r="C39" s="47">
        <f>C7</f>
        <v>187621000</v>
      </c>
      <c r="D39" s="47">
        <f t="shared" ref="D39:E39" si="5">D7</f>
        <v>188236000</v>
      </c>
      <c r="E39" s="47">
        <f t="shared" si="5"/>
        <v>187879000</v>
      </c>
    </row>
    <row r="40" spans="1:5" x14ac:dyDescent="0.25">
      <c r="A40" s="48"/>
      <c r="B40" s="48"/>
      <c r="C40" s="49"/>
    </row>
    <row r="41" spans="1:5" s="3" customFormat="1" x14ac:dyDescent="0.25">
      <c r="C41" s="4"/>
    </row>
    <row r="42" spans="1:5" ht="55.5" customHeight="1" x14ac:dyDescent="0.25">
      <c r="A42" s="157" t="s">
        <v>132</v>
      </c>
      <c r="B42" s="157"/>
      <c r="C42" s="157"/>
      <c r="D42" s="157"/>
      <c r="E42" s="157"/>
    </row>
    <row r="43" spans="1:5" ht="8.25" customHeight="1" x14ac:dyDescent="0.25">
      <c r="A43" s="48"/>
      <c r="B43" s="48"/>
      <c r="C43" s="49"/>
    </row>
    <row r="44" spans="1:5" s="50" customFormat="1" ht="9" customHeight="1" x14ac:dyDescent="0.25">
      <c r="A44" s="154"/>
      <c r="B44" s="154"/>
      <c r="C44" s="154"/>
    </row>
    <row r="45" spans="1:5" ht="20.25" x14ac:dyDescent="0.25">
      <c r="A45" s="156" t="s">
        <v>135</v>
      </c>
      <c r="B45" s="156"/>
      <c r="C45" s="156"/>
      <c r="D45" s="156"/>
      <c r="E45" s="156"/>
    </row>
    <row r="46" spans="1:5" x14ac:dyDescent="0.25">
      <c r="A46" s="45"/>
      <c r="B46" s="51"/>
      <c r="C46" s="49"/>
    </row>
    <row r="47" spans="1:5" ht="18.75" thickBot="1" x14ac:dyDescent="0.3">
      <c r="A47" s="45"/>
      <c r="B47" s="5" t="s">
        <v>37</v>
      </c>
      <c r="C47" s="49"/>
    </row>
    <row r="48" spans="1:5" ht="17.25" thickBot="1" x14ac:dyDescent="0.3">
      <c r="A48" s="45"/>
      <c r="B48" s="52"/>
      <c r="C48" s="7" t="s">
        <v>131</v>
      </c>
      <c r="D48" s="7" t="s">
        <v>133</v>
      </c>
      <c r="E48" s="7" t="s">
        <v>134</v>
      </c>
    </row>
    <row r="49" spans="1:7" ht="17.25" thickBot="1" x14ac:dyDescent="0.3">
      <c r="A49" s="53" t="s">
        <v>38</v>
      </c>
      <c r="B49" s="53" t="s">
        <v>39</v>
      </c>
      <c r="C49" s="54">
        <f>+C51+C60+C78+C84+C86</f>
        <v>178080000</v>
      </c>
      <c r="D49" s="54">
        <f>+D51+D60+D78+D84+D86</f>
        <v>179086000</v>
      </c>
      <c r="E49" s="54">
        <f>+E51+E60+E78+E84+E86</f>
        <v>178979000</v>
      </c>
    </row>
    <row r="50" spans="1:7" s="3" customFormat="1" ht="17.25" thickBot="1" x14ac:dyDescent="0.3">
      <c r="A50" s="45"/>
      <c r="B50" s="55"/>
      <c r="C50" s="56"/>
      <c r="D50" s="56"/>
      <c r="E50" s="56"/>
    </row>
    <row r="51" spans="1:7" s="3" customFormat="1" ht="17.25" thickBot="1" x14ac:dyDescent="0.3">
      <c r="A51" s="57" t="s">
        <v>40</v>
      </c>
      <c r="B51" s="58" t="s">
        <v>41</v>
      </c>
      <c r="C51" s="59">
        <f>C52+C58</f>
        <v>113501000</v>
      </c>
      <c r="D51" s="59">
        <f t="shared" ref="D51:E51" si="6">D52+D58</f>
        <v>117536000</v>
      </c>
      <c r="E51" s="59">
        <f t="shared" si="6"/>
        <v>119729000</v>
      </c>
    </row>
    <row r="52" spans="1:7" s="3" customFormat="1" x14ac:dyDescent="0.25">
      <c r="A52" s="42" t="s">
        <v>4</v>
      </c>
      <c r="B52" s="16" t="s">
        <v>42</v>
      </c>
      <c r="C52" s="60">
        <f>+C53+C54+C55+C56+C57</f>
        <v>83049000</v>
      </c>
      <c r="D52" s="60">
        <f t="shared" ref="D52:E52" si="7">+D53+D54+D55+D56+D57</f>
        <v>86490000</v>
      </c>
      <c r="E52" s="60">
        <f t="shared" si="7"/>
        <v>88560000</v>
      </c>
      <c r="F52" s="61"/>
      <c r="G52" s="4"/>
    </row>
    <row r="53" spans="1:7" s="3" customFormat="1" x14ac:dyDescent="0.25">
      <c r="A53" s="29" t="s">
        <v>13</v>
      </c>
      <c r="B53" s="30" t="s">
        <v>43</v>
      </c>
      <c r="C53" s="62">
        <v>77505000</v>
      </c>
      <c r="D53" s="62">
        <f>79800000+3000000</f>
        <v>82800000</v>
      </c>
      <c r="E53" s="62">
        <f>82800000+3000000-800000</f>
        <v>85000000</v>
      </c>
      <c r="F53" s="61"/>
      <c r="G53" s="4"/>
    </row>
    <row r="54" spans="1:7" s="3" customFormat="1" x14ac:dyDescent="0.25">
      <c r="A54" s="32" t="s">
        <v>44</v>
      </c>
      <c r="B54" s="33" t="s">
        <v>45</v>
      </c>
      <c r="C54" s="63">
        <v>3710000</v>
      </c>
      <c r="D54" s="63">
        <v>2000000</v>
      </c>
      <c r="E54" s="63">
        <v>2000000</v>
      </c>
      <c r="G54" s="152"/>
    </row>
    <row r="55" spans="1:7" s="3" customFormat="1" x14ac:dyDescent="0.25">
      <c r="A55" s="32" t="s">
        <v>15</v>
      </c>
      <c r="B55" s="33" t="s">
        <v>46</v>
      </c>
      <c r="C55" s="62">
        <v>918000</v>
      </c>
      <c r="D55" s="62">
        <v>800000</v>
      </c>
      <c r="E55" s="62">
        <v>700000</v>
      </c>
    </row>
    <row r="56" spans="1:7" s="3" customFormat="1" x14ac:dyDescent="0.25">
      <c r="A56" s="32" t="s">
        <v>47</v>
      </c>
      <c r="B56" s="33" t="s">
        <v>48</v>
      </c>
      <c r="C56" s="63">
        <v>916000</v>
      </c>
      <c r="D56" s="63">
        <v>890000</v>
      </c>
      <c r="E56" s="63">
        <v>860000</v>
      </c>
      <c r="G56" s="64"/>
    </row>
    <row r="57" spans="1:7" s="3" customFormat="1" ht="15.75" thickBot="1" x14ac:dyDescent="0.3">
      <c r="A57" s="65" t="s">
        <v>49</v>
      </c>
      <c r="B57" s="66" t="s">
        <v>50</v>
      </c>
      <c r="C57" s="67">
        <v>0</v>
      </c>
      <c r="D57" s="67">
        <v>0</v>
      </c>
      <c r="E57" s="67">
        <v>0</v>
      </c>
    </row>
    <row r="58" spans="1:7" s="3" customFormat="1" ht="15.75" thickBot="1" x14ac:dyDescent="0.3">
      <c r="A58" s="68" t="s">
        <v>6</v>
      </c>
      <c r="B58" s="69" t="s">
        <v>51</v>
      </c>
      <c r="C58" s="70">
        <v>30452000</v>
      </c>
      <c r="D58" s="70">
        <f>29773869.45+220700+112517.79+57000+832000+50000-87.24</f>
        <v>31046000</v>
      </c>
      <c r="E58" s="70">
        <f>29897769.8+220000+112517.79+57000+832000+50000-287.59</f>
        <v>31169000</v>
      </c>
    </row>
    <row r="59" spans="1:7" s="3" customFormat="1" ht="15.75" thickBot="1" x14ac:dyDescent="0.3">
      <c r="C59" s="4"/>
      <c r="D59" s="4"/>
      <c r="E59" s="4"/>
    </row>
    <row r="60" spans="1:7" s="3" customFormat="1" ht="17.25" thickBot="1" x14ac:dyDescent="0.3">
      <c r="A60" s="58" t="s">
        <v>52</v>
      </c>
      <c r="B60" s="58" t="s">
        <v>53</v>
      </c>
      <c r="C60" s="59">
        <f>+C61+C62+C63+C64+C65+C66+C67+C68+C69+C70+C71+C72</f>
        <v>51570000</v>
      </c>
      <c r="D60" s="59">
        <f>+D61+D62+D63+D64+D65+D66+D67+D68+D69+D70+D71+D72</f>
        <v>48650000</v>
      </c>
      <c r="E60" s="59">
        <f>+E61+E62+E63+E64+E65+E66+E67+E68+E69+E70+E71+E72</f>
        <v>46350000</v>
      </c>
    </row>
    <row r="61" spans="1:7" s="3" customFormat="1" ht="15.75" thickBot="1" x14ac:dyDescent="0.3">
      <c r="A61" s="71" t="s">
        <v>4</v>
      </c>
      <c r="B61" s="72" t="s">
        <v>54</v>
      </c>
      <c r="C61" s="73">
        <v>17430000</v>
      </c>
      <c r="D61" s="73">
        <v>17000000</v>
      </c>
      <c r="E61" s="73">
        <v>16200000</v>
      </c>
    </row>
    <row r="62" spans="1:7" s="3" customFormat="1" ht="15.75" thickBot="1" x14ac:dyDescent="0.3">
      <c r="A62" s="74" t="s">
        <v>6</v>
      </c>
      <c r="B62" s="75" t="s">
        <v>55</v>
      </c>
      <c r="C62" s="76">
        <v>0</v>
      </c>
      <c r="D62" s="76">
        <v>0</v>
      </c>
      <c r="E62" s="76">
        <v>0</v>
      </c>
    </row>
    <row r="63" spans="1:7" s="3" customFormat="1" ht="15.75" thickBot="1" x14ac:dyDescent="0.3">
      <c r="A63" s="71" t="s">
        <v>8</v>
      </c>
      <c r="B63" s="72" t="s">
        <v>130</v>
      </c>
      <c r="C63" s="73">
        <v>0</v>
      </c>
      <c r="D63" s="73">
        <v>0</v>
      </c>
      <c r="E63" s="73">
        <v>0</v>
      </c>
    </row>
    <row r="64" spans="1:7" s="3" customFormat="1" ht="15.75" thickBot="1" x14ac:dyDescent="0.3">
      <c r="A64" s="74" t="s">
        <v>19</v>
      </c>
      <c r="B64" s="75" t="s">
        <v>56</v>
      </c>
      <c r="C64" s="76">
        <v>87000</v>
      </c>
      <c r="D64" s="76">
        <v>0</v>
      </c>
      <c r="E64" s="76">
        <v>0</v>
      </c>
    </row>
    <row r="65" spans="1:5" s="3" customFormat="1" ht="15.75" thickBot="1" x14ac:dyDescent="0.3">
      <c r="A65" s="74" t="s">
        <v>20</v>
      </c>
      <c r="B65" s="75" t="s">
        <v>57</v>
      </c>
      <c r="C65" s="77">
        <v>1108000</v>
      </c>
      <c r="D65" s="77">
        <v>800000</v>
      </c>
      <c r="E65" s="77">
        <v>500000</v>
      </c>
    </row>
    <row r="66" spans="1:5" ht="30.75" thickBot="1" x14ac:dyDescent="0.3">
      <c r="A66" s="78" t="s">
        <v>22</v>
      </c>
      <c r="B66" s="79" t="s">
        <v>58</v>
      </c>
      <c r="C66" s="80">
        <v>0</v>
      </c>
      <c r="D66" s="80">
        <v>0</v>
      </c>
      <c r="E66" s="80">
        <v>0</v>
      </c>
    </row>
    <row r="67" spans="1:5" ht="15.75" thickBot="1" x14ac:dyDescent="0.3">
      <c r="A67" s="71" t="s">
        <v>24</v>
      </c>
      <c r="B67" s="72" t="s">
        <v>59</v>
      </c>
      <c r="C67" s="73">
        <v>1566000</v>
      </c>
      <c r="D67" s="73">
        <v>1500000</v>
      </c>
      <c r="E67" s="73">
        <v>1400000</v>
      </c>
    </row>
    <row r="68" spans="1:5" ht="15.75" thickBot="1" x14ac:dyDescent="0.3">
      <c r="A68" s="71" t="s">
        <v>60</v>
      </c>
      <c r="B68" s="72" t="s">
        <v>61</v>
      </c>
      <c r="C68" s="73">
        <v>26509000</v>
      </c>
      <c r="D68" s="73">
        <v>25500000</v>
      </c>
      <c r="E68" s="73">
        <v>24500000</v>
      </c>
    </row>
    <row r="69" spans="1:5" ht="15.75" thickBot="1" x14ac:dyDescent="0.3">
      <c r="A69" s="81" t="s">
        <v>62</v>
      </c>
      <c r="B69" s="75" t="s">
        <v>63</v>
      </c>
      <c r="C69" s="80">
        <v>570000</v>
      </c>
      <c r="D69" s="80">
        <v>500000</v>
      </c>
      <c r="E69" s="80">
        <v>400000</v>
      </c>
    </row>
    <row r="70" spans="1:5" ht="15.75" thickBot="1" x14ac:dyDescent="0.3">
      <c r="A70" s="74" t="s">
        <v>64</v>
      </c>
      <c r="B70" s="75" t="s">
        <v>65</v>
      </c>
      <c r="C70" s="82">
        <v>0</v>
      </c>
      <c r="D70" s="82">
        <v>0</v>
      </c>
      <c r="E70" s="82">
        <v>0</v>
      </c>
    </row>
    <row r="71" spans="1:5" ht="15.75" thickBot="1" x14ac:dyDescent="0.3">
      <c r="A71" s="81" t="s">
        <v>66</v>
      </c>
      <c r="B71" s="75" t="s">
        <v>67</v>
      </c>
      <c r="C71" s="80">
        <v>1063000</v>
      </c>
      <c r="D71" s="80">
        <v>1050000</v>
      </c>
      <c r="E71" s="80">
        <v>1050000</v>
      </c>
    </row>
    <row r="72" spans="1:5" x14ac:dyDescent="0.25">
      <c r="A72" s="15" t="s">
        <v>68</v>
      </c>
      <c r="B72" s="83" t="s">
        <v>69</v>
      </c>
      <c r="C72" s="60">
        <f>C73+C74+C75+C76</f>
        <v>3237000</v>
      </c>
      <c r="D72" s="60">
        <f>D73+D74+D75+D76</f>
        <v>2300000</v>
      </c>
      <c r="E72" s="60">
        <f>E73+E74+E75+E76</f>
        <v>2300000</v>
      </c>
    </row>
    <row r="73" spans="1:5" x14ac:dyDescent="0.25">
      <c r="A73" s="29" t="s">
        <v>13</v>
      </c>
      <c r="B73" s="30" t="s">
        <v>70</v>
      </c>
      <c r="C73" s="62">
        <v>830216</v>
      </c>
      <c r="D73" s="62">
        <v>600000</v>
      </c>
      <c r="E73" s="62">
        <v>600000</v>
      </c>
    </row>
    <row r="74" spans="1:5" x14ac:dyDescent="0.25">
      <c r="A74" s="32" t="s">
        <v>14</v>
      </c>
      <c r="B74" s="33" t="s">
        <v>71</v>
      </c>
      <c r="C74" s="63">
        <v>200000</v>
      </c>
      <c r="D74" s="63">
        <v>200000</v>
      </c>
      <c r="E74" s="63">
        <v>200000</v>
      </c>
    </row>
    <row r="75" spans="1:5" x14ac:dyDescent="0.25">
      <c r="A75" s="32" t="s">
        <v>15</v>
      </c>
      <c r="B75" s="33" t="s">
        <v>72</v>
      </c>
      <c r="C75" s="62">
        <v>706784</v>
      </c>
      <c r="D75" s="62">
        <v>0</v>
      </c>
      <c r="E75" s="62">
        <v>0</v>
      </c>
    </row>
    <row r="76" spans="1:5" ht="15.75" thickBot="1" x14ac:dyDescent="0.3">
      <c r="A76" s="65" t="s">
        <v>47</v>
      </c>
      <c r="B76" s="66" t="s">
        <v>73</v>
      </c>
      <c r="C76" s="84">
        <v>1500000</v>
      </c>
      <c r="D76" s="84">
        <v>1500000</v>
      </c>
      <c r="E76" s="84">
        <v>1500000</v>
      </c>
    </row>
    <row r="77" spans="1:5" ht="17.25" thickBot="1" x14ac:dyDescent="0.3">
      <c r="A77" s="85"/>
      <c r="B77" s="86"/>
      <c r="C77" s="87"/>
      <c r="D77" s="87"/>
      <c r="E77" s="87"/>
    </row>
    <row r="78" spans="1:5" s="3" customFormat="1" ht="17.25" thickBot="1" x14ac:dyDescent="0.3">
      <c r="A78" s="58" t="s">
        <v>74</v>
      </c>
      <c r="B78" s="58" t="s">
        <v>75</v>
      </c>
      <c r="C78" s="88">
        <f>C79+C80+C81+C82</f>
        <v>11431000</v>
      </c>
      <c r="D78" s="88">
        <f>+D79+D80</f>
        <v>11400000</v>
      </c>
      <c r="E78" s="88">
        <f>+E79+E80</f>
        <v>11400000</v>
      </c>
    </row>
    <row r="79" spans="1:5" ht="15.75" thickBot="1" x14ac:dyDescent="0.3">
      <c r="A79" s="89" t="s">
        <v>4</v>
      </c>
      <c r="B79" s="90" t="s">
        <v>76</v>
      </c>
      <c r="C79" s="91">
        <v>700000</v>
      </c>
      <c r="D79" s="91">
        <v>700000</v>
      </c>
      <c r="E79" s="91">
        <v>700000</v>
      </c>
    </row>
    <row r="80" spans="1:5" ht="15.75" thickBot="1" x14ac:dyDescent="0.3">
      <c r="A80" s="89" t="s">
        <v>6</v>
      </c>
      <c r="B80" s="90" t="s">
        <v>77</v>
      </c>
      <c r="C80" s="91">
        <v>10731000</v>
      </c>
      <c r="D80" s="91">
        <v>10700000</v>
      </c>
      <c r="E80" s="91">
        <v>10700000</v>
      </c>
    </row>
    <row r="81" spans="1:5" ht="15.75" thickBot="1" x14ac:dyDescent="0.3">
      <c r="A81" s="92" t="s">
        <v>8</v>
      </c>
      <c r="B81" s="93" t="s">
        <v>78</v>
      </c>
      <c r="C81" s="94">
        <v>0</v>
      </c>
      <c r="D81" s="94">
        <v>0</v>
      </c>
      <c r="E81" s="94">
        <v>0</v>
      </c>
    </row>
    <row r="82" spans="1:5" s="3" customFormat="1" ht="30.75" thickBot="1" x14ac:dyDescent="0.3">
      <c r="A82" s="95" t="s">
        <v>19</v>
      </c>
      <c r="B82" s="93" t="s">
        <v>79</v>
      </c>
      <c r="C82" s="94">
        <v>0</v>
      </c>
      <c r="D82" s="94">
        <v>0</v>
      </c>
      <c r="E82" s="94">
        <v>0</v>
      </c>
    </row>
    <row r="83" spans="1:5" ht="17.25" thickBot="1" x14ac:dyDescent="0.3">
      <c r="A83" s="96"/>
      <c r="B83" s="97"/>
      <c r="C83" s="87"/>
      <c r="D83" s="87"/>
      <c r="E83" s="87"/>
    </row>
    <row r="84" spans="1:5" s="3" customFormat="1" ht="17.25" thickBot="1" x14ac:dyDescent="0.3">
      <c r="A84" s="58" t="s">
        <v>80</v>
      </c>
      <c r="B84" s="58" t="s">
        <v>81</v>
      </c>
      <c r="C84" s="88">
        <v>0</v>
      </c>
      <c r="D84" s="88">
        <v>0</v>
      </c>
      <c r="E84" s="88">
        <v>0</v>
      </c>
    </row>
    <row r="85" spans="1:5" s="3" customFormat="1" ht="17.25" thickBot="1" x14ac:dyDescent="0.3">
      <c r="A85" s="96"/>
      <c r="B85" s="39"/>
      <c r="C85" s="87"/>
      <c r="D85" s="87"/>
      <c r="E85" s="87"/>
    </row>
    <row r="86" spans="1:5" s="3" customFormat="1" ht="17.25" thickBot="1" x14ac:dyDescent="0.3">
      <c r="A86" s="58" t="s">
        <v>82</v>
      </c>
      <c r="B86" s="58" t="s">
        <v>83</v>
      </c>
      <c r="C86" s="88">
        <v>1578000</v>
      </c>
      <c r="D86" s="88">
        <v>1500000</v>
      </c>
      <c r="E86" s="88">
        <v>1500000</v>
      </c>
    </row>
    <row r="87" spans="1:5" ht="16.5" x14ac:dyDescent="0.25">
      <c r="A87" s="96"/>
      <c r="B87" s="97"/>
      <c r="C87" s="87"/>
      <c r="D87" s="87"/>
      <c r="E87" s="87"/>
    </row>
    <row r="88" spans="1:5" ht="17.25" thickBot="1" x14ac:dyDescent="0.3">
      <c r="A88" s="96"/>
      <c r="B88" s="97"/>
      <c r="C88" s="87"/>
      <c r="D88" s="87"/>
      <c r="E88" s="87"/>
    </row>
    <row r="89" spans="1:5" ht="21" thickBot="1" x14ac:dyDescent="0.3">
      <c r="A89" s="96"/>
      <c r="B89" s="98" t="s">
        <v>84</v>
      </c>
      <c r="C89" s="99">
        <f>C49</f>
        <v>178080000</v>
      </c>
      <c r="D89" s="99">
        <f>D49</f>
        <v>179086000</v>
      </c>
      <c r="E89" s="99">
        <f>E49</f>
        <v>178979000</v>
      </c>
    </row>
    <row r="90" spans="1:5" x14ac:dyDescent="0.25">
      <c r="A90" s="96"/>
      <c r="B90" s="97"/>
      <c r="C90" s="36"/>
      <c r="D90" s="36"/>
      <c r="E90" s="36"/>
    </row>
    <row r="91" spans="1:5" ht="15.75" thickBot="1" x14ac:dyDescent="0.3">
      <c r="A91" s="96"/>
      <c r="B91" s="97"/>
      <c r="C91" s="36"/>
      <c r="D91" s="36"/>
      <c r="E91" s="36"/>
    </row>
    <row r="92" spans="1:5" ht="33.75" thickBot="1" x14ac:dyDescent="0.3">
      <c r="A92" s="96"/>
      <c r="B92" s="100" t="s">
        <v>85</v>
      </c>
      <c r="C92" s="101">
        <f>C39-C89</f>
        <v>9541000</v>
      </c>
      <c r="D92" s="101">
        <f>D39-D89</f>
        <v>9150000</v>
      </c>
      <c r="E92" s="101">
        <f>E39-E89</f>
        <v>8900000</v>
      </c>
    </row>
    <row r="93" spans="1:5" s="3" customFormat="1" ht="16.5" x14ac:dyDescent="0.25">
      <c r="A93" s="96"/>
      <c r="B93" s="102"/>
      <c r="C93" s="4"/>
      <c r="D93" s="4"/>
      <c r="E93" s="4"/>
    </row>
    <row r="94" spans="1:5" ht="15.75" thickBot="1" x14ac:dyDescent="0.3">
      <c r="A94" s="96"/>
      <c r="B94" s="97"/>
      <c r="C94" s="36"/>
      <c r="D94" s="36"/>
      <c r="E94" s="36"/>
    </row>
    <row r="95" spans="1:5" ht="17.25" thickBot="1" x14ac:dyDescent="0.3">
      <c r="A95" s="103" t="s">
        <v>86</v>
      </c>
      <c r="B95" s="53" t="s">
        <v>87</v>
      </c>
      <c r="C95" s="54">
        <f>+C96-C97+C98</f>
        <v>-2321000</v>
      </c>
      <c r="D95" s="54">
        <f t="shared" ref="D95:E95" si="8">+D96-D97+D98</f>
        <v>-1850000</v>
      </c>
      <c r="E95" s="54">
        <f t="shared" si="8"/>
        <v>-1500000</v>
      </c>
    </row>
    <row r="96" spans="1:5" ht="15.75" thickBot="1" x14ac:dyDescent="0.3">
      <c r="A96" s="89" t="s">
        <v>4</v>
      </c>
      <c r="B96" s="90" t="s">
        <v>88</v>
      </c>
      <c r="C96" s="104">
        <v>0</v>
      </c>
      <c r="D96" s="104">
        <v>0</v>
      </c>
      <c r="E96" s="104">
        <v>0</v>
      </c>
    </row>
    <row r="97" spans="1:6" ht="15.75" thickBot="1" x14ac:dyDescent="0.3">
      <c r="A97" s="105" t="s">
        <v>6</v>
      </c>
      <c r="B97" s="90" t="s">
        <v>89</v>
      </c>
      <c r="C97" s="91">
        <v>2321000</v>
      </c>
      <c r="D97" s="91">
        <v>1850000</v>
      </c>
      <c r="E97" s="91">
        <v>1500000</v>
      </c>
      <c r="F97" s="106"/>
    </row>
    <row r="98" spans="1:6" ht="15.75" thickBot="1" x14ac:dyDescent="0.3">
      <c r="A98" s="107" t="s">
        <v>8</v>
      </c>
      <c r="B98" s="93" t="s">
        <v>90</v>
      </c>
      <c r="C98" s="108">
        <v>0</v>
      </c>
      <c r="D98" s="108">
        <v>0</v>
      </c>
      <c r="E98" s="108">
        <v>0</v>
      </c>
    </row>
    <row r="99" spans="1:6" ht="15.75" thickBot="1" x14ac:dyDescent="0.3">
      <c r="A99" s="96"/>
      <c r="B99" s="109"/>
      <c r="C99" s="110"/>
      <c r="D99" s="110"/>
      <c r="E99" s="110"/>
    </row>
    <row r="100" spans="1:6" ht="33.75" thickBot="1" x14ac:dyDescent="0.3">
      <c r="A100" s="103" t="s">
        <v>91</v>
      </c>
      <c r="B100" s="111" t="s">
        <v>92</v>
      </c>
      <c r="C100" s="54">
        <f>+C101-C102</f>
        <v>0</v>
      </c>
      <c r="D100" s="54">
        <f t="shared" ref="D100:E100" si="9">+D101-D102</f>
        <v>0</v>
      </c>
      <c r="E100" s="54">
        <f t="shared" si="9"/>
        <v>0</v>
      </c>
    </row>
    <row r="101" spans="1:6" ht="15.75" thickBot="1" x14ac:dyDescent="0.3">
      <c r="A101" s="89" t="s">
        <v>4</v>
      </c>
      <c r="B101" s="90" t="s">
        <v>93</v>
      </c>
      <c r="C101" s="91">
        <v>0</v>
      </c>
      <c r="D101" s="91">
        <v>0</v>
      </c>
      <c r="E101" s="91">
        <v>0</v>
      </c>
    </row>
    <row r="102" spans="1:6" ht="15.75" thickBot="1" x14ac:dyDescent="0.3">
      <c r="A102" s="92" t="s">
        <v>6</v>
      </c>
      <c r="B102" s="93" t="s">
        <v>94</v>
      </c>
      <c r="C102" s="80">
        <v>0</v>
      </c>
      <c r="D102" s="80">
        <v>0</v>
      </c>
      <c r="E102" s="80">
        <v>0</v>
      </c>
    </row>
    <row r="103" spans="1:6" ht="15.75" thickBot="1" x14ac:dyDescent="0.3">
      <c r="A103" s="96"/>
      <c r="B103" s="109"/>
      <c r="C103" s="110"/>
      <c r="D103" s="110"/>
      <c r="E103" s="110"/>
    </row>
    <row r="104" spans="1:6" ht="17.25" thickBot="1" x14ac:dyDescent="0.3">
      <c r="A104" s="103" t="s">
        <v>95</v>
      </c>
      <c r="B104" s="111" t="s">
        <v>96</v>
      </c>
      <c r="C104" s="54">
        <f>C105-C106</f>
        <v>0</v>
      </c>
      <c r="D104" s="54">
        <f t="shared" ref="D104:E104" si="10">D105-D106</f>
        <v>0</v>
      </c>
      <c r="E104" s="54">
        <f t="shared" si="10"/>
        <v>0</v>
      </c>
    </row>
    <row r="105" spans="1:6" ht="15.75" thickBot="1" x14ac:dyDescent="0.3">
      <c r="A105" s="89" t="s">
        <v>4</v>
      </c>
      <c r="B105" s="90" t="s">
        <v>97</v>
      </c>
      <c r="C105" s="112">
        <v>0</v>
      </c>
      <c r="D105" s="112">
        <v>0</v>
      </c>
      <c r="E105" s="112">
        <v>0</v>
      </c>
    </row>
    <row r="106" spans="1:6" ht="15.75" thickBot="1" x14ac:dyDescent="0.3">
      <c r="A106" s="92" t="s">
        <v>6</v>
      </c>
      <c r="B106" s="93" t="s">
        <v>98</v>
      </c>
      <c r="C106" s="108">
        <v>0</v>
      </c>
      <c r="D106" s="108">
        <v>0</v>
      </c>
      <c r="E106" s="108">
        <v>0</v>
      </c>
    </row>
    <row r="107" spans="1:6" ht="15.75" thickBot="1" x14ac:dyDescent="0.3">
      <c r="A107" s="96"/>
      <c r="B107" s="109"/>
      <c r="C107" s="110"/>
      <c r="D107" s="110"/>
      <c r="E107" s="110"/>
    </row>
    <row r="108" spans="1:6" ht="33.75" thickBot="1" x14ac:dyDescent="0.3">
      <c r="A108" s="103" t="s">
        <v>99</v>
      </c>
      <c r="B108" s="103" t="s">
        <v>100</v>
      </c>
      <c r="C108" s="54">
        <v>7220000</v>
      </c>
      <c r="D108" s="54">
        <v>7300000</v>
      </c>
      <c r="E108" s="54">
        <f>5400000+2000000</f>
        <v>7400000</v>
      </c>
    </row>
    <row r="109" spans="1:6" s="3" customFormat="1" x14ac:dyDescent="0.25">
      <c r="A109" s="96"/>
      <c r="B109" s="113"/>
      <c r="C109" s="114"/>
      <c r="D109" s="114"/>
      <c r="E109" s="114"/>
    </row>
    <row r="110" spans="1:6" ht="15.75" thickBot="1" x14ac:dyDescent="0.3">
      <c r="A110" s="96"/>
      <c r="B110" s="115"/>
      <c r="C110" s="114"/>
      <c r="D110" s="114"/>
      <c r="E110" s="114"/>
    </row>
    <row r="111" spans="1:6" ht="17.25" thickBot="1" x14ac:dyDescent="0.3">
      <c r="A111" s="96"/>
      <c r="B111" s="100" t="s">
        <v>126</v>
      </c>
      <c r="C111" s="116">
        <f>(C92+C95+C100+C104-C108)</f>
        <v>0</v>
      </c>
      <c r="D111" s="116">
        <f>(D92+D95+D100+D104-D108)</f>
        <v>0</v>
      </c>
      <c r="E111" s="116">
        <f>(E92+E95+E100+E104-E108)</f>
        <v>0</v>
      </c>
    </row>
    <row r="112" spans="1:6" x14ac:dyDescent="0.25">
      <c r="A112" s="96"/>
      <c r="B112" s="97"/>
      <c r="C112" s="117"/>
      <c r="D112" s="117"/>
      <c r="E112" s="117"/>
    </row>
    <row r="113" spans="1:5" ht="15.75" thickBot="1" x14ac:dyDescent="0.3">
      <c r="A113" s="96"/>
      <c r="B113" s="97"/>
      <c r="C113" s="117"/>
      <c r="D113" s="117"/>
      <c r="E113" s="117"/>
    </row>
    <row r="114" spans="1:5" ht="50.25" thickBot="1" x14ac:dyDescent="0.3">
      <c r="A114" s="96"/>
      <c r="B114" s="100" t="s">
        <v>101</v>
      </c>
      <c r="C114" s="101">
        <v>0</v>
      </c>
      <c r="D114" s="101">
        <v>0</v>
      </c>
      <c r="E114" s="101">
        <v>0</v>
      </c>
    </row>
    <row r="115" spans="1:5" x14ac:dyDescent="0.25">
      <c r="A115" s="96"/>
      <c r="B115" s="97"/>
      <c r="C115" s="117"/>
      <c r="D115" s="117"/>
      <c r="E115" s="117"/>
    </row>
    <row r="116" spans="1:5" ht="15.75" thickBot="1" x14ac:dyDescent="0.3">
      <c r="A116" s="96"/>
      <c r="B116" s="97"/>
      <c r="C116" s="117"/>
      <c r="D116" s="117"/>
      <c r="E116" s="117"/>
    </row>
    <row r="117" spans="1:5" ht="17.25" thickBot="1" x14ac:dyDescent="0.3">
      <c r="A117" s="96"/>
      <c r="B117" s="100" t="s">
        <v>102</v>
      </c>
      <c r="C117" s="101">
        <v>0</v>
      </c>
      <c r="D117" s="101">
        <v>0</v>
      </c>
      <c r="E117" s="101">
        <v>0</v>
      </c>
    </row>
    <row r="118" spans="1:5" x14ac:dyDescent="0.25">
      <c r="C118" s="4"/>
    </row>
    <row r="119" spans="1:5" x14ac:dyDescent="0.25">
      <c r="C119" s="4"/>
    </row>
    <row r="120" spans="1:5" x14ac:dyDescent="0.25">
      <c r="C120" s="4"/>
    </row>
    <row r="121" spans="1:5" x14ac:dyDescent="0.25">
      <c r="C121" s="4"/>
    </row>
    <row r="122" spans="1:5" x14ac:dyDescent="0.25">
      <c r="C122" s="4"/>
    </row>
    <row r="123" spans="1:5" x14ac:dyDescent="0.25">
      <c r="C123" s="4"/>
    </row>
    <row r="124" spans="1:5" x14ac:dyDescent="0.25">
      <c r="C124" s="4"/>
    </row>
    <row r="125" spans="1:5" x14ac:dyDescent="0.25">
      <c r="C125" s="1"/>
    </row>
    <row r="126" spans="1:5" x14ac:dyDescent="0.25">
      <c r="C126" s="1"/>
    </row>
    <row r="127" spans="1:5" x14ac:dyDescent="0.25">
      <c r="C127" s="1"/>
    </row>
    <row r="128" spans="1:5" x14ac:dyDescent="0.25">
      <c r="C128" s="1"/>
    </row>
    <row r="129" spans="3:3" x14ac:dyDescent="0.25">
      <c r="C129" s="1"/>
    </row>
    <row r="130" spans="3:3" x14ac:dyDescent="0.25">
      <c r="C130" s="1"/>
    </row>
    <row r="131" spans="3:3" x14ac:dyDescent="0.25">
      <c r="C131" s="1"/>
    </row>
    <row r="132" spans="3:3" x14ac:dyDescent="0.25">
      <c r="C132" s="1"/>
    </row>
    <row r="133" spans="3:3" x14ac:dyDescent="0.25">
      <c r="C133" s="1"/>
    </row>
    <row r="134" spans="3:3" x14ac:dyDescent="0.25">
      <c r="C134" s="1"/>
    </row>
    <row r="135" spans="3:3" x14ac:dyDescent="0.25">
      <c r="C135" s="1"/>
    </row>
    <row r="136" spans="3:3" x14ac:dyDescent="0.25">
      <c r="C136" s="1"/>
    </row>
    <row r="137" spans="3:3" x14ac:dyDescent="0.25">
      <c r="C137" s="1"/>
    </row>
  </sheetData>
  <mergeCells count="5">
    <mergeCell ref="A44:C44"/>
    <mergeCell ref="A3:E3"/>
    <mergeCell ref="A45:E45"/>
    <mergeCell ref="A1:E1"/>
    <mergeCell ref="A42:E42"/>
  </mergeCells>
  <printOptions horizontalCentered="1"/>
  <pageMargins left="0" right="0" top="1.1811023622047245" bottom="1.1811023622047245" header="0.31496062992125984" footer="0.31496062992125984"/>
  <pageSetup paperSize="9" scale="70" fitToHeight="13" orientation="portrait" r:id="rId1"/>
  <rowBreaks count="2" manualBreakCount="2">
    <brk id="41" max="4" man="1"/>
    <brk id="94" max="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5"/>
  <sheetViews>
    <sheetView tabSelected="1" workbookViewId="0">
      <selection activeCell="B26" sqref="B26"/>
    </sheetView>
  </sheetViews>
  <sheetFormatPr defaultColWidth="9.140625" defaultRowHeight="15" x14ac:dyDescent="0.25"/>
  <cols>
    <col min="1" max="1" width="4.7109375" style="1" customWidth="1"/>
    <col min="2" max="2" width="59.28515625" style="1" customWidth="1"/>
    <col min="3" max="3" width="26" style="118" customWidth="1"/>
    <col min="4" max="5" width="25.140625" style="1" customWidth="1"/>
    <col min="6" max="6" width="16.28515625" style="1" customWidth="1"/>
    <col min="7" max="7" width="23.140625" style="1" bestFit="1" customWidth="1"/>
    <col min="8" max="8" width="23.140625" style="1" customWidth="1"/>
    <col min="9" max="16384" width="9.140625" style="1"/>
  </cols>
  <sheetData>
    <row r="1" spans="1:8" ht="71.25" customHeight="1" x14ac:dyDescent="0.25">
      <c r="A1" s="157" t="s">
        <v>132</v>
      </c>
      <c r="B1" s="157"/>
      <c r="C1" s="157"/>
      <c r="D1" s="157"/>
      <c r="E1" s="157"/>
      <c r="F1" s="157"/>
      <c r="G1" s="157"/>
      <c r="H1" s="157"/>
    </row>
    <row r="2" spans="1:8" x14ac:dyDescent="0.25">
      <c r="A2" s="24"/>
      <c r="B2" s="119"/>
      <c r="C2" s="49"/>
      <c r="D2" s="49"/>
      <c r="E2" s="49"/>
    </row>
    <row r="3" spans="1:8" ht="23.25" x14ac:dyDescent="0.25">
      <c r="A3" s="158" t="s">
        <v>135</v>
      </c>
      <c r="B3" s="158"/>
      <c r="C3" s="158"/>
      <c r="D3" s="158"/>
      <c r="E3" s="158"/>
      <c r="F3" s="158"/>
      <c r="G3" s="158"/>
      <c r="H3" s="158"/>
    </row>
    <row r="4" spans="1:8" ht="15.75" thickBot="1" x14ac:dyDescent="0.3">
      <c r="A4" s="45"/>
      <c r="B4" s="51"/>
      <c r="C4" s="49"/>
      <c r="D4" s="49"/>
      <c r="E4" s="49"/>
    </row>
    <row r="5" spans="1:8" ht="45.75" thickBot="1" x14ac:dyDescent="0.3">
      <c r="A5" s="120"/>
      <c r="B5" s="5" t="s">
        <v>103</v>
      </c>
      <c r="C5" s="121">
        <v>2021</v>
      </c>
      <c r="D5" s="121">
        <v>2022</v>
      </c>
      <c r="E5" s="121">
        <v>2023</v>
      </c>
      <c r="F5" s="122" t="s">
        <v>104</v>
      </c>
      <c r="G5" s="122" t="s">
        <v>105</v>
      </c>
      <c r="H5" s="122" t="s">
        <v>106</v>
      </c>
    </row>
    <row r="6" spans="1:8" ht="15.75" thickBot="1" x14ac:dyDescent="0.3">
      <c r="A6" s="123"/>
      <c r="B6" s="124"/>
      <c r="C6" s="125" t="s">
        <v>107</v>
      </c>
      <c r="D6" s="125" t="s">
        <v>107</v>
      </c>
      <c r="E6" s="125" t="s">
        <v>107</v>
      </c>
      <c r="F6" s="126" t="s">
        <v>108</v>
      </c>
      <c r="G6" s="127" t="s">
        <v>108</v>
      </c>
      <c r="H6" s="128" t="s">
        <v>108</v>
      </c>
    </row>
    <row r="7" spans="1:8" ht="16.5" thickBot="1" x14ac:dyDescent="0.3">
      <c r="A7" s="129" t="s">
        <v>2</v>
      </c>
      <c r="B7" s="130" t="s">
        <v>109</v>
      </c>
      <c r="C7" s="131">
        <f>SUM(C8:C12)</f>
        <v>3875000</v>
      </c>
      <c r="D7" s="131">
        <f t="shared" ref="D7:E7" si="0">SUM(D8:D12)</f>
        <v>3200000</v>
      </c>
      <c r="E7" s="131">
        <f t="shared" si="0"/>
        <v>5700000</v>
      </c>
      <c r="F7" s="131"/>
      <c r="G7" s="131">
        <f>+G11</f>
        <v>0</v>
      </c>
      <c r="H7" s="132">
        <f>+SUM(H8:H12)</f>
        <v>12775000</v>
      </c>
    </row>
    <row r="8" spans="1:8" ht="15.75" thickBot="1" x14ac:dyDescent="0.3">
      <c r="A8" s="133" t="s">
        <v>4</v>
      </c>
      <c r="B8" s="134" t="s">
        <v>110</v>
      </c>
      <c r="C8" s="135"/>
      <c r="D8" s="135">
        <v>0</v>
      </c>
      <c r="E8" s="135">
        <v>0</v>
      </c>
      <c r="F8" s="135">
        <v>0</v>
      </c>
      <c r="G8" s="135">
        <v>0</v>
      </c>
      <c r="H8" s="136">
        <f t="shared" ref="H8:H12" si="1">C8</f>
        <v>0</v>
      </c>
    </row>
    <row r="9" spans="1:8" ht="29.25" thickBot="1" x14ac:dyDescent="0.3">
      <c r="A9" s="133" t="s">
        <v>6</v>
      </c>
      <c r="B9" s="134" t="s">
        <v>111</v>
      </c>
      <c r="C9" s="135"/>
      <c r="D9" s="135">
        <v>0</v>
      </c>
      <c r="E9" s="135">
        <v>0</v>
      </c>
      <c r="F9" s="137">
        <v>0</v>
      </c>
      <c r="G9" s="135">
        <v>0</v>
      </c>
      <c r="H9" s="136">
        <f t="shared" si="1"/>
        <v>0</v>
      </c>
    </row>
    <row r="10" spans="1:8" ht="15.75" thickBot="1" x14ac:dyDescent="0.3">
      <c r="A10" s="133" t="s">
        <v>8</v>
      </c>
      <c r="B10" s="134" t="s">
        <v>112</v>
      </c>
      <c r="C10" s="135"/>
      <c r="D10" s="135">
        <v>0</v>
      </c>
      <c r="E10" s="135">
        <v>0</v>
      </c>
      <c r="F10" s="135">
        <v>0</v>
      </c>
      <c r="G10" s="135">
        <v>0</v>
      </c>
      <c r="H10" s="136">
        <f t="shared" si="1"/>
        <v>0</v>
      </c>
    </row>
    <row r="11" spans="1:8" ht="15.75" thickBot="1" x14ac:dyDescent="0.3">
      <c r="A11" s="133" t="s">
        <v>19</v>
      </c>
      <c r="B11" s="134" t="s">
        <v>113</v>
      </c>
      <c r="C11" s="135">
        <v>3875000</v>
      </c>
      <c r="D11" s="135">
        <v>3200000</v>
      </c>
      <c r="E11" s="135">
        <v>5700000</v>
      </c>
      <c r="F11" s="135">
        <v>0</v>
      </c>
      <c r="G11" s="135">
        <v>0</v>
      </c>
      <c r="H11" s="136">
        <f>C11+D11+E11-G11</f>
        <v>12775000</v>
      </c>
    </row>
    <row r="12" spans="1:8" ht="15.75" thickBot="1" x14ac:dyDescent="0.3">
      <c r="A12" s="133" t="s">
        <v>20</v>
      </c>
      <c r="B12" s="134" t="s">
        <v>114</v>
      </c>
      <c r="C12" s="135">
        <v>0</v>
      </c>
      <c r="D12" s="135">
        <v>0</v>
      </c>
      <c r="E12" s="135">
        <v>0</v>
      </c>
      <c r="F12" s="135">
        <v>0</v>
      </c>
      <c r="G12" s="135">
        <v>0</v>
      </c>
      <c r="H12" s="136">
        <f t="shared" si="1"/>
        <v>0</v>
      </c>
    </row>
    <row r="13" spans="1:8" ht="16.5" thickBot="1" x14ac:dyDescent="0.3">
      <c r="A13" s="129" t="s">
        <v>10</v>
      </c>
      <c r="B13" s="130" t="s">
        <v>115</v>
      </c>
      <c r="C13" s="131">
        <f>SUM(C14:C20)</f>
        <v>43421000</v>
      </c>
      <c r="D13" s="131">
        <f t="shared" ref="D13:E13" si="2">SUM(D14:D20)</f>
        <v>22200000</v>
      </c>
      <c r="E13" s="131">
        <f t="shared" si="2"/>
        <v>14050000</v>
      </c>
      <c r="F13" s="131">
        <v>0</v>
      </c>
      <c r="G13" s="131">
        <f t="shared" ref="G13:H13" si="3">G14+G15+G16+G17+G18+G19+G20</f>
        <v>24500000</v>
      </c>
      <c r="H13" s="132">
        <f t="shared" si="3"/>
        <v>55171000</v>
      </c>
    </row>
    <row r="14" spans="1:8" ht="15.75" thickBot="1" x14ac:dyDescent="0.3">
      <c r="A14" s="133" t="s">
        <v>4</v>
      </c>
      <c r="B14" s="138" t="s">
        <v>116</v>
      </c>
      <c r="C14" s="135">
        <v>22127000</v>
      </c>
      <c r="D14" s="135">
        <v>4000000</v>
      </c>
      <c r="E14" s="135">
        <v>4000000</v>
      </c>
      <c r="F14" s="139">
        <v>0</v>
      </c>
      <c r="G14" s="139">
        <v>0</v>
      </c>
      <c r="H14" s="136">
        <f>C14+D14+E14-G14</f>
        <v>30127000</v>
      </c>
    </row>
    <row r="15" spans="1:8" ht="15.75" thickBot="1" x14ac:dyDescent="0.3">
      <c r="A15" s="133" t="s">
        <v>6</v>
      </c>
      <c r="B15" s="138" t="s">
        <v>117</v>
      </c>
      <c r="C15" s="135">
        <v>791000</v>
      </c>
      <c r="D15" s="135">
        <v>250000</v>
      </c>
      <c r="E15" s="135">
        <v>250000</v>
      </c>
      <c r="F15" s="139">
        <v>0</v>
      </c>
      <c r="G15" s="135">
        <v>0</v>
      </c>
      <c r="H15" s="136">
        <f t="shared" ref="H15:H20" si="4">C15+D15+E15-G15</f>
        <v>1291000</v>
      </c>
    </row>
    <row r="16" spans="1:8" ht="15.75" thickBot="1" x14ac:dyDescent="0.3">
      <c r="A16" s="140" t="s">
        <v>8</v>
      </c>
      <c r="B16" s="141" t="s">
        <v>118</v>
      </c>
      <c r="C16" s="142">
        <v>712000</v>
      </c>
      <c r="D16" s="142">
        <v>0</v>
      </c>
      <c r="E16" s="142">
        <v>0</v>
      </c>
      <c r="F16" s="143">
        <v>0</v>
      </c>
      <c r="G16" s="142">
        <v>0</v>
      </c>
      <c r="H16" s="136">
        <f t="shared" si="4"/>
        <v>712000</v>
      </c>
    </row>
    <row r="17" spans="1:8" ht="15.75" thickBot="1" x14ac:dyDescent="0.3">
      <c r="A17" s="133" t="s">
        <v>19</v>
      </c>
      <c r="B17" s="138" t="s">
        <v>119</v>
      </c>
      <c r="C17" s="142">
        <v>0</v>
      </c>
      <c r="D17" s="142">
        <v>0</v>
      </c>
      <c r="E17" s="142">
        <v>0</v>
      </c>
      <c r="F17" s="143">
        <v>0</v>
      </c>
      <c r="G17" s="142">
        <v>0</v>
      </c>
      <c r="H17" s="136">
        <f t="shared" si="4"/>
        <v>0</v>
      </c>
    </row>
    <row r="18" spans="1:8" ht="15.75" thickBot="1" x14ac:dyDescent="0.3">
      <c r="A18" s="140" t="s">
        <v>20</v>
      </c>
      <c r="B18" s="144" t="s">
        <v>120</v>
      </c>
      <c r="C18" s="145">
        <v>580000</v>
      </c>
      <c r="D18" s="145">
        <v>200000</v>
      </c>
      <c r="E18" s="145">
        <v>200000</v>
      </c>
      <c r="F18" s="146">
        <v>0</v>
      </c>
      <c r="G18" s="145">
        <v>0</v>
      </c>
      <c r="H18" s="136">
        <f t="shared" si="4"/>
        <v>980000</v>
      </c>
    </row>
    <row r="19" spans="1:8" ht="15.75" thickBot="1" x14ac:dyDescent="0.3">
      <c r="A19" s="133" t="s">
        <v>22</v>
      </c>
      <c r="B19" s="134" t="s">
        <v>113</v>
      </c>
      <c r="C19" s="142">
        <v>17357000</v>
      </c>
      <c r="D19" s="142">
        <f>12950000+4000000</f>
        <v>16950000</v>
      </c>
      <c r="E19" s="142">
        <f>7300000+1500000</f>
        <v>8800000</v>
      </c>
      <c r="F19" s="142">
        <v>0</v>
      </c>
      <c r="G19" s="142">
        <v>24500000</v>
      </c>
      <c r="H19" s="136">
        <f>C19+D19+E19-F19-G19</f>
        <v>18607000</v>
      </c>
    </row>
    <row r="20" spans="1:8" ht="15.75" thickBot="1" x14ac:dyDescent="0.3">
      <c r="A20" s="133" t="s">
        <v>24</v>
      </c>
      <c r="B20" s="134" t="s">
        <v>121</v>
      </c>
      <c r="C20" s="142">
        <v>1854000</v>
      </c>
      <c r="D20" s="142">
        <v>800000</v>
      </c>
      <c r="E20" s="142">
        <v>800000</v>
      </c>
      <c r="F20" s="143">
        <v>0</v>
      </c>
      <c r="G20" s="142">
        <v>0</v>
      </c>
      <c r="H20" s="136">
        <f t="shared" si="4"/>
        <v>3454000</v>
      </c>
    </row>
    <row r="21" spans="1:8" ht="16.5" thickBot="1" x14ac:dyDescent="0.3">
      <c r="A21" s="129" t="s">
        <v>26</v>
      </c>
      <c r="B21" s="129" t="s">
        <v>122</v>
      </c>
      <c r="C21" s="131">
        <v>0</v>
      </c>
      <c r="D21" s="131">
        <v>0</v>
      </c>
      <c r="E21" s="131">
        <v>0</v>
      </c>
      <c r="F21" s="147">
        <v>0</v>
      </c>
      <c r="G21" s="147">
        <v>0</v>
      </c>
      <c r="H21" s="148">
        <f>C21</f>
        <v>0</v>
      </c>
    </row>
    <row r="22" spans="1:8" ht="15.75" thickBot="1" x14ac:dyDescent="0.3">
      <c r="A22" s="149"/>
      <c r="B22" s="109"/>
      <c r="C22" s="4"/>
      <c r="D22" s="4"/>
      <c r="E22" s="4"/>
    </row>
    <row r="23" spans="1:8" ht="21" thickBot="1" x14ac:dyDescent="0.3">
      <c r="A23" s="149"/>
      <c r="B23" s="150" t="s">
        <v>123</v>
      </c>
      <c r="C23" s="151">
        <f>+C7+C13+C21</f>
        <v>47296000</v>
      </c>
      <c r="D23" s="151">
        <f t="shared" ref="D23:E23" si="5">+D7+D13+D21</f>
        <v>25400000</v>
      </c>
      <c r="E23" s="151">
        <f t="shared" si="5"/>
        <v>19750000</v>
      </c>
      <c r="F23" s="151">
        <f>+F7+F13+F21</f>
        <v>0</v>
      </c>
      <c r="G23" s="151">
        <f t="shared" ref="G23:H23" si="6">+G7+G13+G21</f>
        <v>24500000</v>
      </c>
      <c r="H23" s="151">
        <f t="shared" si="6"/>
        <v>67946000</v>
      </c>
    </row>
    <row r="24" spans="1:8" x14ac:dyDescent="0.25">
      <c r="C24" s="4"/>
      <c r="D24" s="4"/>
      <c r="E24" s="4"/>
    </row>
    <row r="25" spans="1:8" x14ac:dyDescent="0.25">
      <c r="C25" s="4"/>
      <c r="D25" s="4"/>
      <c r="E25" s="4"/>
    </row>
    <row r="26" spans="1:8" x14ac:dyDescent="0.25">
      <c r="C26" s="4"/>
    </row>
    <row r="27" spans="1:8" x14ac:dyDescent="0.25">
      <c r="C27" s="4"/>
    </row>
    <row r="28" spans="1:8" x14ac:dyDescent="0.25">
      <c r="C28" s="4"/>
    </row>
    <row r="29" spans="1:8" x14ac:dyDescent="0.25">
      <c r="C29" s="4"/>
    </row>
    <row r="30" spans="1:8" x14ac:dyDescent="0.25">
      <c r="C30" s="4"/>
    </row>
    <row r="31" spans="1:8" x14ac:dyDescent="0.25">
      <c r="C31" s="4"/>
    </row>
    <row r="32" spans="1:8" x14ac:dyDescent="0.25">
      <c r="C32" s="4"/>
    </row>
    <row r="33" spans="3:3" x14ac:dyDescent="0.25">
      <c r="C33" s="1"/>
    </row>
    <row r="34" spans="3:3" x14ac:dyDescent="0.25">
      <c r="C34" s="1"/>
    </row>
    <row r="35" spans="3:3" x14ac:dyDescent="0.25">
      <c r="C35" s="1"/>
    </row>
    <row r="36" spans="3:3" x14ac:dyDescent="0.25">
      <c r="C36" s="1"/>
    </row>
    <row r="37" spans="3:3" x14ac:dyDescent="0.25">
      <c r="C37" s="1"/>
    </row>
    <row r="38" spans="3:3" x14ac:dyDescent="0.25">
      <c r="C38" s="1"/>
    </row>
    <row r="39" spans="3:3" x14ac:dyDescent="0.25">
      <c r="C39" s="1"/>
    </row>
    <row r="40" spans="3:3" x14ac:dyDescent="0.25">
      <c r="C40" s="1"/>
    </row>
    <row r="41" spans="3:3" x14ac:dyDescent="0.25">
      <c r="C41" s="1"/>
    </row>
    <row r="42" spans="3:3" x14ac:dyDescent="0.25">
      <c r="C42" s="1"/>
    </row>
    <row r="43" spans="3:3" x14ac:dyDescent="0.25">
      <c r="C43" s="1"/>
    </row>
    <row r="44" spans="3:3" x14ac:dyDescent="0.25">
      <c r="C44" s="1"/>
    </row>
    <row r="45" spans="3:3" x14ac:dyDescent="0.25">
      <c r="C45" s="1"/>
    </row>
  </sheetData>
  <mergeCells count="2">
    <mergeCell ref="A3:H3"/>
    <mergeCell ref="A1:H1"/>
  </mergeCells>
  <printOptions horizontalCentered="1"/>
  <pageMargins left="0" right="0" top="1.1417322834645669" bottom="1.1417322834645669" header="0.31496062992125984" footer="0.31496062992125984"/>
  <pageSetup paperSize="9" scale="7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AA393EDB39C9948BE1C717340D77D36" ma:contentTypeVersion="8" ma:contentTypeDescription="Creare un nuovo documento." ma:contentTypeScope="" ma:versionID="0f50f37e6377a375266e1f86d6a1d3d9">
  <xsd:schema xmlns:xsd="http://www.w3.org/2001/XMLSchema" xmlns:xs="http://www.w3.org/2001/XMLSchema" xmlns:p="http://schemas.microsoft.com/office/2006/metadata/properties" xmlns:ns3="235f3ab5-30f2-49bc-9cd2-e4d18e05131c" targetNamespace="http://schemas.microsoft.com/office/2006/metadata/properties" ma:root="true" ma:fieldsID="5142056257d0cd8a7958cb84c26a3b8f" ns3:_="">
    <xsd:import namespace="235f3ab5-30f2-49bc-9cd2-e4d18e05131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5f3ab5-30f2-49bc-9cd2-e4d18e0513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2E9BAC5-33E0-4B04-9E47-360B07F48EE4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235f3ab5-30f2-49bc-9cd2-e4d18e05131c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8ED8FC1-22D0-40EF-99D4-7ED544CF75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8188EAD-743B-4C99-9B61-DC47A63151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5f3ab5-30f2-49bc-9cd2-e4d18e0513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budget economico</vt:lpstr>
      <vt:lpstr>budget investimenti</vt:lpstr>
      <vt:lpstr>'budget economico'!Area_stampa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Patrizia Rosi</dc:creator>
  <cp:lastModifiedBy>Ruben Rispoli</cp:lastModifiedBy>
  <cp:lastPrinted>2020-12-10T10:33:46Z</cp:lastPrinted>
  <dcterms:created xsi:type="dcterms:W3CDTF">2017-12-07T08:54:03Z</dcterms:created>
  <dcterms:modified xsi:type="dcterms:W3CDTF">2021-05-06T16:02:34Z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0x0101004AA393EDB39C9948BE1C717340D77D36</vt:lpwstr>
  </property>
  <property fmtid="{D5CDD505-2E9C-101B-9397-08002B2CF9AE}" pid="3" name="Order">
    <vt:r8>172200</vt:r8>
  </property>
</Properties>
</file>